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pivotTables/pivotTable6.xml" ContentType="application/vnd.openxmlformats-officedocument.spreadsheetml.pivotTable+xml"/>
  <Override PartName="/xl/drawings/drawing6.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7.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8.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10.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pivotTables/pivotTable15.xml" ContentType="application/vnd.openxmlformats-officedocument.spreadsheetml.pivotTable+xml"/>
  <Override PartName="/xl/drawings/drawing11.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pivotTables/pivotTable16.xml" ContentType="application/vnd.openxmlformats-officedocument.spreadsheetml.pivotTable+xml"/>
  <Override PartName="/xl/drawings/drawing12.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ables/table3.xml" ContentType="application/vnd.openxmlformats-officedocument.spreadsheetml.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drawings/drawing13.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pivotTables/pivotTable19.xml" ContentType="application/vnd.openxmlformats-officedocument.spreadsheetml.pivotTable+xml"/>
  <Override PartName="/xl/drawings/drawing14.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pivotTables/pivotTable20.xml" ContentType="application/vnd.openxmlformats-officedocument.spreadsheetml.pivotTable+xml"/>
  <Override PartName="/xl/drawings/drawing1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16.xml" ContentType="application/vnd.openxmlformats-officedocument.drawing+xml"/>
  <Override PartName="/xl/charts/chart39.xml" ContentType="application/vnd.openxmlformats-officedocument.drawingml.chart+xml"/>
  <Override PartName="/xl/comments1.xml" ContentType="application/vnd.openxmlformats-officedocument.spreadsheetml.comments+xml"/>
  <Override PartName="/xl/drawings/drawing17.xml" ContentType="application/vnd.openxmlformats-officedocument.drawing+xml"/>
  <Override PartName="/xl/comments2.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ssemenza\OneDrive - Mass Audubon\Terracorp Projects\Marker Horizon Data\"/>
    </mc:Choice>
  </mc:AlternateContent>
  <bookViews>
    <workbookView xWindow="480" yWindow="75" windowWidth="15600" windowHeight="11760" tabRatio="939" activeTab="3"/>
  </bookViews>
  <sheets>
    <sheet name="Graphs" sheetId="20" r:id="rId1"/>
    <sheet name="Danvers" sheetId="21" r:id="rId2"/>
    <sheet name="Danvers PT" sheetId="22" r:id="rId3"/>
    <sheet name="Essex, Conomo Point" sheetId="8" r:id="rId4"/>
    <sheet name="Essex, Conomo Point PT" sheetId="23" r:id="rId5"/>
    <sheet name="Gloucester,Eastern Point  " sheetId="10" r:id="rId6"/>
    <sheet name="Gloucester, EP PT" sheetId="19" r:id="rId7"/>
    <sheet name="Sheet2" sheetId="37" state="hidden" r:id="rId8"/>
    <sheet name="Gloucester, Mill River" sheetId="9" r:id="rId9"/>
    <sheet name="Sheet3" sheetId="38" state="hidden" r:id="rId10"/>
    <sheet name="Gloucester. Mill River PT" sheetId="25" r:id="rId11"/>
    <sheet name="Ipswich, Cedar Point" sheetId="14" r:id="rId12"/>
    <sheet name="Ipswich, Cedar Point PT" sheetId="26" r:id="rId13"/>
    <sheet name="Ipswich, TFR" sheetId="18" r:id="rId14"/>
    <sheet name="Pivot Table TFR" sheetId="17" r:id="rId15"/>
    <sheet name="Ipswich, LNR" sheetId="1" r:id="rId16"/>
    <sheet name="Ipswich LNR PT" sheetId="27" r:id="rId17"/>
    <sheet name="Newbury, PRNWR" sheetId="4" r:id="rId18"/>
    <sheet name="Newbury, PRNWR PT" sheetId="35" r:id="rId19"/>
    <sheet name="Newburyport, Joppa Flats" sheetId="5" r:id="rId20"/>
    <sheet name="Newburyport, Joppa Flats PT" sheetId="29" r:id="rId21"/>
    <sheet name="Rowley" sheetId="13" r:id="rId22"/>
    <sheet name="Rowley PT" sheetId="33" r:id="rId23"/>
    <sheet name="Sheet1" sheetId="36" r:id="rId24"/>
    <sheet name="Rockport" sheetId="30" r:id="rId25"/>
    <sheet name="Rockport PT" sheetId="31" r:id="rId26"/>
    <sheet name="Salem, Forest River" sheetId="7" r:id="rId27"/>
    <sheet name="Salem, Forest River PT" sheetId="32" r:id="rId28"/>
    <sheet name="Salisbury, RR bed" sheetId="6" r:id="rId29"/>
    <sheet name="Salisbury, RR bed PT" sheetId="34" r:id="rId30"/>
    <sheet name="Byfield, Governor's Academy" sheetId="12" r:id="rId31"/>
    <sheet name="Long Term Graphs" sheetId="11" r:id="rId32"/>
    <sheet name="Fel - Raw Adamowicz" sheetId="15" r:id="rId33"/>
    <sheet name="Fel - Summary Adamowicz" sheetId="16" r:id="rId34"/>
  </sheets>
  <definedNames>
    <definedName name="_xlnm.Print_Area" localSheetId="32">'Fel - Raw Adamowicz'!$A$1:$BJ$50</definedName>
    <definedName name="_xlnm.Print_Area" localSheetId="33">'Fel - Summary Adamowicz'!$A$1:$BF$75</definedName>
  </definedNames>
  <calcPr calcId="152511" concurrentCalc="0"/>
  <pivotCaches>
    <pivotCache cacheId="0" r:id="rId35"/>
    <pivotCache cacheId="1" r:id="rId36"/>
    <pivotCache cacheId="2" r:id="rId37"/>
    <pivotCache cacheId="3" r:id="rId38"/>
    <pivotCache cacheId="4" r:id="rId39"/>
    <pivotCache cacheId="5" r:id="rId40"/>
    <pivotCache cacheId="6" r:id="rId41"/>
    <pivotCache cacheId="7" r:id="rId42"/>
    <pivotCache cacheId="8" r:id="rId43"/>
    <pivotCache cacheId="9" r:id="rId44"/>
    <pivotCache cacheId="10" r:id="rId45"/>
    <pivotCache cacheId="11" r:id="rId46"/>
    <pivotCache cacheId="12" r:id="rId47"/>
    <pivotCache cacheId="13" r:id="rId48"/>
  </pivotCaches>
</workbook>
</file>

<file path=xl/calcChain.xml><?xml version="1.0" encoding="utf-8"?>
<calcChain xmlns="http://schemas.openxmlformats.org/spreadsheetml/2006/main">
  <c r="E7" i="25" l="1"/>
  <c r="E5" i="25"/>
  <c r="E6" i="25"/>
  <c r="E4" i="25"/>
  <c r="L33" i="9"/>
  <c r="L34" i="9"/>
  <c r="L35" i="9"/>
  <c r="L36" i="9"/>
  <c r="L37" i="9"/>
  <c r="L38" i="9"/>
  <c r="L39" i="9"/>
  <c r="L40" i="9"/>
  <c r="L41" i="9"/>
  <c r="L42" i="9"/>
  <c r="L43" i="9"/>
  <c r="L44" i="9"/>
  <c r="L32" i="9"/>
  <c r="L9" i="9"/>
  <c r="L53" i="10"/>
  <c r="L56" i="10"/>
  <c r="L55" i="10"/>
  <c r="L54" i="10"/>
  <c r="L60" i="10"/>
  <c r="L57" i="10"/>
  <c r="L43" i="10"/>
  <c r="L49" i="30"/>
  <c r="L48" i="30"/>
  <c r="L47" i="30"/>
  <c r="L46" i="30"/>
  <c r="L45" i="30"/>
  <c r="L44" i="30"/>
  <c r="L43" i="30"/>
  <c r="L42" i="30"/>
  <c r="L41" i="30"/>
  <c r="L40" i="30"/>
  <c r="L39" i="30"/>
  <c r="Q17" i="10"/>
  <c r="Q14" i="10"/>
  <c r="P14" i="10"/>
  <c r="E8" i="34"/>
  <c r="F8" i="34"/>
  <c r="G8" i="34"/>
  <c r="D9" i="34"/>
  <c r="E9" i="34"/>
  <c r="F9" i="34"/>
  <c r="G9" i="34"/>
  <c r="D10" i="34"/>
  <c r="E10" i="34"/>
  <c r="F10" i="34"/>
  <c r="G10" i="34"/>
  <c r="D11" i="34"/>
  <c r="E11" i="34"/>
  <c r="F11" i="34"/>
  <c r="P15" i="6"/>
  <c r="L40" i="6"/>
  <c r="L39" i="6"/>
  <c r="L38" i="6"/>
  <c r="L37" i="6"/>
  <c r="L34" i="6"/>
  <c r="L33" i="6"/>
  <c r="A40" i="31"/>
  <c r="B41" i="31"/>
  <c r="C41" i="31"/>
  <c r="D41" i="31"/>
  <c r="E41" i="31"/>
  <c r="A42" i="31"/>
  <c r="B42" i="31"/>
  <c r="C42" i="31"/>
  <c r="E42" i="31"/>
  <c r="A43" i="31"/>
  <c r="B43" i="31"/>
  <c r="C43" i="31"/>
  <c r="E43" i="31"/>
  <c r="A9" i="31"/>
  <c r="B10" i="31"/>
  <c r="C10" i="31"/>
  <c r="D10" i="31"/>
  <c r="E10" i="31"/>
  <c r="A11" i="31"/>
  <c r="B11" i="31"/>
  <c r="C11" i="31"/>
  <c r="E11" i="31"/>
  <c r="A12" i="31"/>
  <c r="B12" i="31"/>
  <c r="C12" i="31"/>
  <c r="E12" i="31"/>
  <c r="A13" i="31"/>
  <c r="B13" i="31"/>
  <c r="D13" i="31"/>
  <c r="E13" i="31"/>
  <c r="L26" i="30"/>
  <c r="L25" i="30"/>
  <c r="L24" i="30"/>
  <c r="L23" i="30"/>
  <c r="L22" i="30"/>
  <c r="L21" i="30"/>
  <c r="L20" i="30"/>
  <c r="L19" i="30"/>
  <c r="L18" i="30"/>
  <c r="L17" i="30"/>
  <c r="L16" i="30"/>
  <c r="L15" i="30"/>
  <c r="A43" i="35"/>
  <c r="B44" i="35"/>
  <c r="C44" i="35"/>
  <c r="D44" i="35"/>
  <c r="A45" i="35"/>
  <c r="B45" i="35"/>
  <c r="C45" i="35"/>
  <c r="D45" i="35"/>
  <c r="A46" i="35"/>
  <c r="B46" i="35"/>
  <c r="C46" i="35"/>
  <c r="D46" i="35"/>
  <c r="I7" i="27"/>
  <c r="J8" i="27"/>
  <c r="K8" i="27"/>
  <c r="L8" i="27"/>
  <c r="M8" i="27"/>
  <c r="I9" i="27"/>
  <c r="J9" i="27"/>
  <c r="K9" i="27"/>
  <c r="L9" i="27"/>
  <c r="M9" i="27"/>
  <c r="I10" i="27"/>
  <c r="J10" i="27"/>
  <c r="K10" i="27"/>
  <c r="L10" i="27"/>
  <c r="M10" i="27"/>
  <c r="A11" i="33"/>
  <c r="B11" i="33"/>
  <c r="C11" i="33"/>
  <c r="D11" i="33"/>
  <c r="E11" i="33"/>
  <c r="A12" i="33"/>
  <c r="B12" i="33"/>
  <c r="C12" i="33"/>
  <c r="D12" i="33"/>
  <c r="E12" i="33"/>
  <c r="A13" i="33"/>
  <c r="B13" i="33"/>
  <c r="C13" i="33"/>
  <c r="D13" i="33"/>
  <c r="A13" i="23"/>
  <c r="A11" i="22"/>
  <c r="B18" i="26"/>
  <c r="C19" i="26"/>
  <c r="D19" i="26"/>
  <c r="E19" i="26"/>
  <c r="B20" i="26"/>
  <c r="C20" i="26"/>
  <c r="D20" i="26"/>
  <c r="E20" i="26"/>
  <c r="A9" i="22"/>
  <c r="B10" i="22"/>
  <c r="C10" i="22"/>
  <c r="B11" i="22"/>
  <c r="C11" i="22"/>
  <c r="P13" i="7"/>
  <c r="P6" i="14"/>
  <c r="O6" i="21"/>
  <c r="D7" i="34"/>
  <c r="A11" i="25"/>
  <c r="A12" i="25"/>
  <c r="A13" i="25"/>
  <c r="A10" i="32"/>
  <c r="B11" i="32"/>
  <c r="C11" i="32"/>
  <c r="D11" i="32"/>
  <c r="E11" i="32"/>
  <c r="A12" i="32"/>
  <c r="B12" i="32"/>
  <c r="C12" i="32"/>
  <c r="D12" i="32"/>
  <c r="A13" i="32"/>
  <c r="B13" i="32"/>
  <c r="C13" i="32"/>
  <c r="D13" i="32"/>
  <c r="E13" i="32"/>
  <c r="A14" i="32"/>
  <c r="B14" i="32"/>
  <c r="C14" i="32"/>
  <c r="D14" i="32"/>
  <c r="A15" i="32"/>
  <c r="B8" i="29"/>
  <c r="C9" i="29"/>
  <c r="D9" i="29"/>
  <c r="E9" i="29"/>
  <c r="F9" i="29"/>
  <c r="B10" i="29"/>
  <c r="C10" i="29"/>
  <c r="D10" i="29"/>
  <c r="E10" i="29"/>
  <c r="F10" i="29"/>
  <c r="B11" i="29"/>
  <c r="C11" i="29"/>
  <c r="D11" i="29"/>
  <c r="E11" i="29"/>
  <c r="F11" i="29"/>
  <c r="B12" i="29"/>
  <c r="C12" i="29"/>
  <c r="D12" i="29"/>
  <c r="E12" i="29"/>
  <c r="B13" i="29"/>
  <c r="C13" i="29"/>
  <c r="D13" i="29"/>
  <c r="E13" i="29"/>
  <c r="A8" i="35"/>
  <c r="B9" i="35"/>
  <c r="C9" i="35"/>
  <c r="D9" i="35"/>
  <c r="A8" i="27"/>
  <c r="B9" i="27"/>
  <c r="C9" i="27"/>
  <c r="D9" i="27"/>
  <c r="E9" i="27"/>
  <c r="A10" i="27"/>
  <c r="B10" i="27"/>
  <c r="C10" i="27"/>
  <c r="D10" i="27"/>
  <c r="E10" i="27"/>
  <c r="A11" i="27"/>
  <c r="B11" i="27"/>
  <c r="C11" i="27"/>
  <c r="D11" i="27"/>
  <c r="E11" i="27"/>
  <c r="A12" i="27"/>
  <c r="B12" i="27"/>
  <c r="C12" i="27"/>
  <c r="D12" i="27"/>
  <c r="E12" i="27"/>
  <c r="A13" i="27"/>
  <c r="B13" i="27"/>
  <c r="C13" i="27"/>
  <c r="D13" i="27"/>
  <c r="E13" i="27"/>
  <c r="A22" i="17"/>
  <c r="B23" i="17"/>
  <c r="C23" i="17"/>
  <c r="D23" i="17"/>
  <c r="E23" i="17"/>
  <c r="A24" i="17"/>
  <c r="B24" i="17"/>
  <c r="C24" i="17"/>
  <c r="D24" i="17"/>
  <c r="E24" i="17"/>
  <c r="A25" i="17"/>
  <c r="B25" i="17"/>
  <c r="C25" i="17"/>
  <c r="D25" i="17"/>
  <c r="E25" i="17"/>
  <c r="A26" i="17"/>
  <c r="B26" i="17"/>
  <c r="C26" i="17"/>
  <c r="D26" i="17"/>
  <c r="E26" i="17"/>
  <c r="A27" i="17"/>
  <c r="B27" i="17"/>
  <c r="C27" i="17"/>
  <c r="D27" i="17"/>
  <c r="E27" i="17"/>
  <c r="B21" i="26"/>
  <c r="C21" i="26"/>
  <c r="D21" i="26"/>
  <c r="E21" i="26"/>
  <c r="B22" i="26"/>
  <c r="C22" i="26"/>
  <c r="D22" i="26"/>
  <c r="E22" i="26"/>
  <c r="F15" i="19"/>
  <c r="G16" i="19"/>
  <c r="H16" i="19"/>
  <c r="I16" i="19"/>
  <c r="J16" i="19"/>
  <c r="F17" i="19"/>
  <c r="G17" i="19"/>
  <c r="H17" i="19"/>
  <c r="I17" i="19"/>
  <c r="J17" i="19"/>
  <c r="F18" i="19"/>
  <c r="G18" i="19"/>
  <c r="H18" i="19"/>
  <c r="I18" i="19"/>
  <c r="J18" i="19"/>
  <c r="F19" i="19"/>
  <c r="G19" i="19"/>
  <c r="H19" i="19"/>
  <c r="I19" i="19"/>
  <c r="A11" i="23"/>
  <c r="B12" i="23"/>
  <c r="C12" i="23"/>
  <c r="D12" i="23"/>
  <c r="E12" i="23"/>
  <c r="B13" i="23"/>
  <c r="C13" i="23"/>
  <c r="D13" i="23"/>
  <c r="A14" i="23"/>
  <c r="B14" i="23"/>
  <c r="C14" i="23"/>
  <c r="D14" i="23"/>
  <c r="A15" i="23"/>
  <c r="B15" i="23"/>
  <c r="C15" i="23"/>
  <c r="D15" i="23"/>
  <c r="A16" i="23"/>
  <c r="B16" i="23"/>
  <c r="C16" i="23"/>
  <c r="D16" i="23"/>
  <c r="E16" i="23"/>
  <c r="A17" i="23"/>
  <c r="B17" i="23"/>
  <c r="C17" i="23"/>
  <c r="D17" i="23"/>
  <c r="E17" i="23"/>
  <c r="A12" i="22"/>
  <c r="B12" i="22"/>
  <c r="C12" i="22"/>
  <c r="A13" i="22"/>
  <c r="B13" i="22"/>
  <c r="C13" i="22"/>
  <c r="P9" i="13"/>
  <c r="P10" i="13"/>
  <c r="P11" i="13"/>
  <c r="P11" i="5"/>
  <c r="P12" i="5"/>
  <c r="P14" i="4"/>
  <c r="P7" i="1"/>
  <c r="P8" i="1"/>
  <c r="P9" i="1"/>
  <c r="R14" i="18"/>
  <c r="R12" i="18"/>
  <c r="R13" i="18"/>
  <c r="P11" i="9"/>
  <c r="P12" i="9"/>
  <c r="Q14" i="8"/>
  <c r="L26" i="21"/>
  <c r="L25" i="21"/>
  <c r="L24" i="21"/>
  <c r="L23" i="21"/>
  <c r="L22" i="21"/>
  <c r="L21" i="21"/>
  <c r="L20" i="21"/>
  <c r="L19" i="21"/>
  <c r="L18" i="21"/>
  <c r="L17" i="21"/>
  <c r="L16" i="21"/>
  <c r="L15" i="21"/>
  <c r="Q6" i="21"/>
  <c r="L50" i="7"/>
  <c r="L49" i="7"/>
  <c r="L38" i="30"/>
  <c r="L37" i="30"/>
  <c r="L36" i="30"/>
  <c r="L35" i="30"/>
  <c r="L34" i="30"/>
  <c r="L33" i="30"/>
  <c r="L32" i="30"/>
  <c r="L31" i="30"/>
  <c r="L30" i="30"/>
  <c r="L29" i="30"/>
  <c r="L28" i="30"/>
  <c r="L27" i="30"/>
  <c r="P9" i="30"/>
  <c r="P8" i="30"/>
  <c r="P7" i="30"/>
  <c r="P6" i="21"/>
  <c r="L47" i="13"/>
  <c r="L46" i="13"/>
  <c r="L45" i="13"/>
  <c r="L44" i="13"/>
  <c r="L43" i="13"/>
  <c r="L42" i="13"/>
  <c r="L41" i="13"/>
  <c r="L40" i="13"/>
  <c r="L69" i="1"/>
  <c r="L68" i="1"/>
  <c r="L67" i="1"/>
  <c r="L66" i="1"/>
  <c r="L65" i="1"/>
  <c r="L64" i="1"/>
  <c r="L63" i="1"/>
  <c r="L62" i="1"/>
  <c r="L61" i="1"/>
  <c r="L60" i="1"/>
  <c r="L59" i="1"/>
  <c r="L58" i="1"/>
  <c r="L57" i="1"/>
  <c r="L56" i="1"/>
  <c r="L55" i="1"/>
  <c r="L54" i="1"/>
  <c r="L39" i="14"/>
  <c r="L38" i="14"/>
  <c r="L37" i="14"/>
  <c r="L36" i="14"/>
  <c r="L35" i="14"/>
  <c r="L34" i="14"/>
  <c r="L33" i="14"/>
  <c r="L32" i="14"/>
  <c r="L31" i="14"/>
  <c r="L30" i="14"/>
  <c r="L28" i="14"/>
  <c r="P13" i="10"/>
  <c r="P12" i="10"/>
  <c r="L52" i="10"/>
  <c r="L51" i="10"/>
  <c r="L50" i="10"/>
  <c r="L49" i="10"/>
  <c r="L48" i="10"/>
  <c r="L47" i="10"/>
  <c r="L46" i="10"/>
  <c r="L45" i="10"/>
  <c r="L66" i="18"/>
  <c r="L65" i="18"/>
  <c r="L64" i="18"/>
  <c r="L63" i="18"/>
  <c r="L62" i="18"/>
  <c r="L61" i="18"/>
  <c r="L60" i="18"/>
  <c r="L59" i="18"/>
  <c r="N46" i="18"/>
  <c r="L58" i="18"/>
  <c r="L57" i="18"/>
  <c r="L56" i="18"/>
  <c r="L55" i="18"/>
  <c r="N42" i="18"/>
  <c r="L50" i="18"/>
  <c r="L49" i="18"/>
  <c r="L48" i="18"/>
  <c r="L47" i="18"/>
  <c r="N34" i="18"/>
  <c r="L42" i="18"/>
  <c r="L41" i="18"/>
  <c r="L40" i="18"/>
  <c r="L39" i="18"/>
  <c r="L36" i="18"/>
  <c r="L35" i="18"/>
  <c r="L34" i="18"/>
  <c r="N21" i="18"/>
  <c r="L33" i="18"/>
  <c r="L32" i="18"/>
  <c r="L31" i="18"/>
  <c r="L30" i="18"/>
  <c r="L29" i="18"/>
  <c r="L28" i="18"/>
  <c r="L27" i="18"/>
  <c r="N14" i="18"/>
  <c r="L26" i="18"/>
  <c r="L25" i="18"/>
  <c r="L24" i="18"/>
  <c r="L23" i="18"/>
  <c r="N10" i="18"/>
  <c r="E6" i="16"/>
  <c r="I6" i="16"/>
  <c r="M6" i="16"/>
  <c r="S6" i="16"/>
  <c r="W6" i="16"/>
  <c r="AA6" i="16"/>
  <c r="C7" i="16"/>
  <c r="C5" i="16"/>
  <c r="D7" i="16"/>
  <c r="D5" i="16"/>
  <c r="E7" i="16"/>
  <c r="F7" i="16"/>
  <c r="F6" i="16"/>
  <c r="G7" i="16"/>
  <c r="G5" i="16"/>
  <c r="H7" i="16"/>
  <c r="H5" i="16"/>
  <c r="I7" i="16"/>
  <c r="J7" i="16"/>
  <c r="J6" i="16"/>
  <c r="K7" i="16"/>
  <c r="K5" i="16"/>
  <c r="L7" i="16"/>
  <c r="L5" i="16"/>
  <c r="M7" i="16"/>
  <c r="N7" i="16"/>
  <c r="N6" i="16"/>
  <c r="O7" i="16"/>
  <c r="O5" i="16"/>
  <c r="R7" i="16"/>
  <c r="R5" i="16"/>
  <c r="S7" i="16"/>
  <c r="T7" i="16"/>
  <c r="T6" i="16"/>
  <c r="U7" i="16"/>
  <c r="U5" i="16"/>
  <c r="V7" i="16"/>
  <c r="V5" i="16"/>
  <c r="W7" i="16"/>
  <c r="X7" i="16"/>
  <c r="X6" i="16"/>
  <c r="Y7" i="16"/>
  <c r="Y5" i="16"/>
  <c r="Z7" i="16"/>
  <c r="Z5" i="16"/>
  <c r="AA7" i="16"/>
  <c r="AB7" i="16"/>
  <c r="AB6" i="16"/>
  <c r="AC7" i="16"/>
  <c r="AC5" i="16"/>
  <c r="C8" i="16"/>
  <c r="D8" i="16"/>
  <c r="E8" i="16"/>
  <c r="F8" i="16"/>
  <c r="G8" i="16"/>
  <c r="H8" i="16"/>
  <c r="I8" i="16"/>
  <c r="J8" i="16"/>
  <c r="K8" i="16"/>
  <c r="L8" i="16"/>
  <c r="M8" i="16"/>
  <c r="N8" i="16"/>
  <c r="O8" i="16"/>
  <c r="R8" i="16"/>
  <c r="S8" i="16"/>
  <c r="T8" i="16"/>
  <c r="U8" i="16"/>
  <c r="V8" i="16"/>
  <c r="W8" i="16"/>
  <c r="X8" i="16"/>
  <c r="Y8" i="16"/>
  <c r="Z8" i="16"/>
  <c r="AA8" i="16"/>
  <c r="AB8" i="16"/>
  <c r="AC8" i="16"/>
  <c r="C9" i="16"/>
  <c r="D9" i="16"/>
  <c r="E9" i="16"/>
  <c r="E5" i="16"/>
  <c r="F9" i="16"/>
  <c r="F5" i="16"/>
  <c r="G9" i="16"/>
  <c r="H9" i="16"/>
  <c r="I9" i="16"/>
  <c r="I5" i="16"/>
  <c r="J9" i="16"/>
  <c r="J5" i="16"/>
  <c r="K9" i="16"/>
  <c r="L9" i="16"/>
  <c r="M9" i="16"/>
  <c r="M5" i="16"/>
  <c r="N9" i="16"/>
  <c r="N5" i="16"/>
  <c r="O9" i="16"/>
  <c r="R9" i="16"/>
  <c r="S9" i="16"/>
  <c r="S5" i="16"/>
  <c r="T9" i="16"/>
  <c r="T5" i="16"/>
  <c r="U9" i="16"/>
  <c r="V9" i="16"/>
  <c r="W9" i="16"/>
  <c r="W5" i="16"/>
  <c r="X9" i="16"/>
  <c r="X5" i="16"/>
  <c r="Y9" i="16"/>
  <c r="Z9" i="16"/>
  <c r="AA9" i="16"/>
  <c r="AA5" i="16"/>
  <c r="AB9" i="16"/>
  <c r="AB5" i="16"/>
  <c r="AC9" i="16"/>
  <c r="C10" i="16"/>
  <c r="D10" i="16"/>
  <c r="E10" i="16"/>
  <c r="F10" i="16"/>
  <c r="G10" i="16"/>
  <c r="H10" i="16"/>
  <c r="I10" i="16"/>
  <c r="J10" i="16"/>
  <c r="K10" i="16"/>
  <c r="L10" i="16"/>
  <c r="M10" i="16"/>
  <c r="N10" i="16"/>
  <c r="O10" i="16"/>
  <c r="R10" i="16"/>
  <c r="S10" i="16"/>
  <c r="T10" i="16"/>
  <c r="U10" i="16"/>
  <c r="V10" i="16"/>
  <c r="W10" i="16"/>
  <c r="X10" i="16"/>
  <c r="Y10" i="16"/>
  <c r="Z10" i="16"/>
  <c r="AA10" i="16"/>
  <c r="AB10" i="16"/>
  <c r="AC10" i="16"/>
  <c r="C11" i="16"/>
  <c r="D11" i="16"/>
  <c r="E11" i="16"/>
  <c r="F11" i="16"/>
  <c r="G11" i="16"/>
  <c r="H11" i="16"/>
  <c r="I11" i="16"/>
  <c r="J11" i="16"/>
  <c r="K11" i="16"/>
  <c r="L11" i="16"/>
  <c r="M11" i="16"/>
  <c r="N11" i="16"/>
  <c r="O11" i="16"/>
  <c r="R11" i="16"/>
  <c r="S11" i="16"/>
  <c r="T11" i="16"/>
  <c r="U11" i="16"/>
  <c r="V11" i="16"/>
  <c r="AG33" i="16"/>
  <c r="W11" i="16"/>
  <c r="X11" i="16"/>
  <c r="Y11" i="16"/>
  <c r="Z11" i="16"/>
  <c r="AA11" i="16"/>
  <c r="AB11" i="16"/>
  <c r="AC11" i="16"/>
  <c r="AG41" i="16"/>
  <c r="C12" i="16"/>
  <c r="D12" i="16"/>
  <c r="E12" i="16"/>
  <c r="F12" i="16"/>
  <c r="G12" i="16"/>
  <c r="H12" i="16"/>
  <c r="I12" i="16"/>
  <c r="J12" i="16"/>
  <c r="K12" i="16"/>
  <c r="L12" i="16"/>
  <c r="M12" i="16"/>
  <c r="N12" i="16"/>
  <c r="O12" i="16"/>
  <c r="R12" i="16"/>
  <c r="S12" i="16"/>
  <c r="T12" i="16"/>
  <c r="U12" i="16"/>
  <c r="V12" i="16"/>
  <c r="W12" i="16"/>
  <c r="X12" i="16"/>
  <c r="Y12" i="16"/>
  <c r="Z12" i="16"/>
  <c r="AA12" i="16"/>
  <c r="AB12" i="16"/>
  <c r="AC12" i="16"/>
  <c r="C13" i="16"/>
  <c r="D13" i="16"/>
  <c r="E13" i="16"/>
  <c r="F13" i="16"/>
  <c r="G13" i="16"/>
  <c r="H13" i="16"/>
  <c r="I13" i="16"/>
  <c r="J13" i="16"/>
  <c r="K13" i="16"/>
  <c r="L13" i="16"/>
  <c r="M13" i="16"/>
  <c r="N13" i="16"/>
  <c r="U54" i="16"/>
  <c r="O13" i="16"/>
  <c r="C14" i="16"/>
  <c r="D14" i="16"/>
  <c r="E14" i="16"/>
  <c r="F14" i="16"/>
  <c r="G14" i="16"/>
  <c r="H14" i="16"/>
  <c r="I14" i="16"/>
  <c r="J14" i="16"/>
  <c r="K14" i="16"/>
  <c r="L14" i="16"/>
  <c r="M14" i="16"/>
  <c r="N14" i="16"/>
  <c r="O14" i="16"/>
  <c r="R24" i="16"/>
  <c r="R22" i="16"/>
  <c r="S24" i="16"/>
  <c r="S22" i="16"/>
  <c r="T24" i="16"/>
  <c r="T22" i="16"/>
  <c r="U24" i="16"/>
  <c r="U22" i="16"/>
  <c r="V24" i="16"/>
  <c r="V22" i="16"/>
  <c r="W24" i="16"/>
  <c r="W22" i="16"/>
  <c r="X24" i="16"/>
  <c r="X22" i="16"/>
  <c r="Y24" i="16"/>
  <c r="Y22" i="16"/>
  <c r="Z24" i="16"/>
  <c r="Z22" i="16"/>
  <c r="AA24" i="16"/>
  <c r="AA22" i="16"/>
  <c r="AB24" i="16"/>
  <c r="AB22" i="16"/>
  <c r="AC24" i="16"/>
  <c r="AC22" i="16"/>
  <c r="R25" i="16"/>
  <c r="S25" i="16"/>
  <c r="T25" i="16"/>
  <c r="U25" i="16"/>
  <c r="V25" i="16"/>
  <c r="W25" i="16"/>
  <c r="X25" i="16"/>
  <c r="Y25" i="16"/>
  <c r="Z25" i="16"/>
  <c r="AA25" i="16"/>
  <c r="AB25" i="16"/>
  <c r="AC25" i="16"/>
  <c r="R26" i="16"/>
  <c r="S26" i="16"/>
  <c r="T26" i="16"/>
  <c r="U26" i="16"/>
  <c r="V26" i="16"/>
  <c r="W26" i="16"/>
  <c r="X26" i="16"/>
  <c r="Y26" i="16"/>
  <c r="Z26" i="16"/>
  <c r="AA26" i="16"/>
  <c r="AB26" i="16"/>
  <c r="AC26" i="16"/>
  <c r="R27" i="16"/>
  <c r="S27" i="16"/>
  <c r="T27" i="16"/>
  <c r="U27" i="16"/>
  <c r="V27" i="16"/>
  <c r="W27" i="16"/>
  <c r="X27" i="16"/>
  <c r="Y27" i="16"/>
  <c r="Z27" i="16"/>
  <c r="AA27" i="16"/>
  <c r="AB27" i="16"/>
  <c r="AC27" i="16"/>
  <c r="L28" i="16"/>
  <c r="R28" i="16"/>
  <c r="S28" i="16"/>
  <c r="T28" i="16"/>
  <c r="U28" i="16"/>
  <c r="V28" i="16"/>
  <c r="AJ34" i="16"/>
  <c r="W28" i="16"/>
  <c r="X28" i="16"/>
  <c r="Y28" i="16"/>
  <c r="Z28" i="16"/>
  <c r="AA28" i="16"/>
  <c r="AB28" i="16"/>
  <c r="AC28" i="16"/>
  <c r="R29" i="16"/>
  <c r="S29" i="16"/>
  <c r="T29" i="16"/>
  <c r="U29" i="16"/>
  <c r="V29" i="16"/>
  <c r="W29" i="16"/>
  <c r="X29" i="16"/>
  <c r="Y29" i="16"/>
  <c r="Z29" i="16"/>
  <c r="AA29" i="16"/>
  <c r="AB29" i="16"/>
  <c r="AC29" i="16"/>
  <c r="AF29" i="16"/>
  <c r="C30" i="16"/>
  <c r="C28" i="16"/>
  <c r="D30" i="16"/>
  <c r="D29" i="16"/>
  <c r="E30" i="16"/>
  <c r="E28" i="16"/>
  <c r="F30" i="16"/>
  <c r="F28" i="16"/>
  <c r="G30" i="16"/>
  <c r="G28" i="16"/>
  <c r="H30" i="16"/>
  <c r="H28" i="16"/>
  <c r="J30" i="16"/>
  <c r="J29" i="16"/>
  <c r="K30" i="16"/>
  <c r="K29" i="16"/>
  <c r="L30" i="16"/>
  <c r="L29" i="16"/>
  <c r="M30" i="16"/>
  <c r="M28" i="16"/>
  <c r="N30" i="16"/>
  <c r="N29" i="16"/>
  <c r="AF30" i="16"/>
  <c r="AI30" i="16"/>
  <c r="C31" i="16"/>
  <c r="D31" i="16"/>
  <c r="E31" i="16"/>
  <c r="F31" i="16"/>
  <c r="G31" i="16"/>
  <c r="H31" i="16"/>
  <c r="J31" i="16"/>
  <c r="K31" i="16"/>
  <c r="L31" i="16"/>
  <c r="M31" i="16"/>
  <c r="N31" i="16"/>
  <c r="AF31" i="16"/>
  <c r="AI31" i="16"/>
  <c r="C32" i="16"/>
  <c r="D32" i="16"/>
  <c r="E32" i="16"/>
  <c r="F32" i="16"/>
  <c r="G32" i="16"/>
  <c r="H32" i="16"/>
  <c r="J32" i="16"/>
  <c r="K32" i="16"/>
  <c r="K28" i="16"/>
  <c r="L32" i="16"/>
  <c r="M32" i="16"/>
  <c r="N32" i="16"/>
  <c r="AF32" i="16"/>
  <c r="AI32" i="16"/>
  <c r="C33" i="16"/>
  <c r="D33" i="16"/>
  <c r="E33" i="16"/>
  <c r="F33" i="16"/>
  <c r="G33" i="16"/>
  <c r="H33" i="16"/>
  <c r="J33" i="16"/>
  <c r="K33" i="16"/>
  <c r="L33" i="16"/>
  <c r="M33" i="16"/>
  <c r="N33" i="16"/>
  <c r="AF33" i="16"/>
  <c r="AI33" i="16"/>
  <c r="C34" i="16"/>
  <c r="D34" i="16"/>
  <c r="E34" i="16"/>
  <c r="F34" i="16"/>
  <c r="G34" i="16"/>
  <c r="H34" i="16"/>
  <c r="I34" i="16"/>
  <c r="I28" i="16"/>
  <c r="J34" i="16"/>
  <c r="K34" i="16"/>
  <c r="L34" i="16"/>
  <c r="M34" i="16"/>
  <c r="N34" i="16"/>
  <c r="AF34" i="16"/>
  <c r="AI34" i="16"/>
  <c r="C35" i="16"/>
  <c r="D35" i="16"/>
  <c r="E35" i="16"/>
  <c r="F35" i="16"/>
  <c r="G35" i="16"/>
  <c r="H35" i="16"/>
  <c r="I35" i="16"/>
  <c r="J35" i="16"/>
  <c r="K35" i="16"/>
  <c r="L35" i="16"/>
  <c r="M35" i="16"/>
  <c r="N35" i="16"/>
  <c r="AF35" i="16"/>
  <c r="AI35" i="16"/>
  <c r="C36" i="16"/>
  <c r="D36" i="16"/>
  <c r="E36" i="16"/>
  <c r="F36" i="16"/>
  <c r="G36" i="16"/>
  <c r="H36" i="16"/>
  <c r="I36" i="16"/>
  <c r="J36" i="16"/>
  <c r="K36" i="16"/>
  <c r="L36" i="16"/>
  <c r="M36" i="16"/>
  <c r="N36" i="16"/>
  <c r="X55" i="16"/>
  <c r="AF36" i="16"/>
  <c r="AI36" i="16"/>
  <c r="C37" i="16"/>
  <c r="D37" i="16"/>
  <c r="E37" i="16"/>
  <c r="F37" i="16"/>
  <c r="G37" i="16"/>
  <c r="H37" i="16"/>
  <c r="I37" i="16"/>
  <c r="J37" i="16"/>
  <c r="K37" i="16"/>
  <c r="L37" i="16"/>
  <c r="M37" i="16"/>
  <c r="N37" i="16"/>
  <c r="AF37" i="16"/>
  <c r="AI37" i="16"/>
  <c r="AF38" i="16"/>
  <c r="AI38" i="16"/>
  <c r="AF39" i="16"/>
  <c r="AI39" i="16"/>
  <c r="AF40" i="16"/>
  <c r="AG40" i="16"/>
  <c r="AI40" i="16"/>
  <c r="AF41" i="16"/>
  <c r="AI41" i="16"/>
  <c r="AJ41" i="16"/>
  <c r="AG42" i="16"/>
  <c r="AJ42" i="16"/>
  <c r="T43" i="16"/>
  <c r="AG43" i="16"/>
  <c r="AJ43" i="16"/>
  <c r="T44" i="16"/>
  <c r="W44" i="16"/>
  <c r="Y44" i="16"/>
  <c r="AG44" i="16"/>
  <c r="AJ44" i="16"/>
  <c r="T45" i="16"/>
  <c r="W45" i="16"/>
  <c r="Y45" i="16"/>
  <c r="AG45" i="16"/>
  <c r="AJ45" i="16"/>
  <c r="T46" i="16"/>
  <c r="W46" i="16"/>
  <c r="Y46" i="16"/>
  <c r="T47" i="16"/>
  <c r="W47" i="16"/>
  <c r="Y47" i="16"/>
  <c r="T48" i="16"/>
  <c r="W48" i="16"/>
  <c r="Y48" i="16"/>
  <c r="T49" i="16"/>
  <c r="W49" i="16"/>
  <c r="Y49" i="16"/>
  <c r="T50" i="16"/>
  <c r="W50" i="16"/>
  <c r="Y50" i="16"/>
  <c r="T51" i="16"/>
  <c r="W51" i="16"/>
  <c r="Y51" i="16"/>
  <c r="F52" i="16"/>
  <c r="J52" i="16"/>
  <c r="N52" i="16"/>
  <c r="T52" i="16"/>
  <c r="W52" i="16"/>
  <c r="Y52" i="16"/>
  <c r="C53" i="16"/>
  <c r="C52" i="16"/>
  <c r="D53" i="16"/>
  <c r="D52" i="16"/>
  <c r="E53" i="16"/>
  <c r="G53" i="16"/>
  <c r="G52" i="16"/>
  <c r="H53" i="16"/>
  <c r="H52" i="16"/>
  <c r="I53" i="16"/>
  <c r="J53" i="16"/>
  <c r="J51" i="16"/>
  <c r="K53" i="16"/>
  <c r="K52" i="16"/>
  <c r="L53" i="16"/>
  <c r="L52" i="16"/>
  <c r="M53" i="16"/>
  <c r="N53" i="16"/>
  <c r="N51" i="16"/>
  <c r="T53" i="16"/>
  <c r="W53" i="16"/>
  <c r="Y53" i="16"/>
  <c r="C54" i="16"/>
  <c r="D54" i="16"/>
  <c r="E54" i="16"/>
  <c r="G54" i="16"/>
  <c r="H54" i="16"/>
  <c r="I54" i="16"/>
  <c r="J54" i="16"/>
  <c r="K54" i="16"/>
  <c r="L54" i="16"/>
  <c r="M54" i="16"/>
  <c r="N54" i="16"/>
  <c r="T54" i="16"/>
  <c r="W54" i="16"/>
  <c r="Y54" i="16"/>
  <c r="C55" i="16"/>
  <c r="D55" i="16"/>
  <c r="D51" i="16"/>
  <c r="E55" i="16"/>
  <c r="E51" i="16"/>
  <c r="F55" i="16"/>
  <c r="F51" i="16"/>
  <c r="G55" i="16"/>
  <c r="H55" i="16"/>
  <c r="I55" i="16"/>
  <c r="I52" i="16"/>
  <c r="J55" i="16"/>
  <c r="K55" i="16"/>
  <c r="L55" i="16"/>
  <c r="M55" i="16"/>
  <c r="M51" i="16"/>
  <c r="N55" i="16"/>
  <c r="T55" i="16"/>
  <c r="U55" i="16"/>
  <c r="W55" i="16"/>
  <c r="Y55" i="16"/>
  <c r="C56" i="16"/>
  <c r="D56" i="16"/>
  <c r="E56" i="16"/>
  <c r="F56" i="16"/>
  <c r="G56" i="16"/>
  <c r="H56" i="16"/>
  <c r="I56" i="16"/>
  <c r="J56" i="16"/>
  <c r="K56" i="16"/>
  <c r="L56" i="16"/>
  <c r="M56" i="16"/>
  <c r="N56" i="16"/>
  <c r="U56" i="16"/>
  <c r="X56" i="16"/>
  <c r="Z56" i="16"/>
  <c r="C57" i="16"/>
  <c r="D57" i="16"/>
  <c r="E57" i="16"/>
  <c r="F57" i="16"/>
  <c r="G57" i="16"/>
  <c r="H57" i="16"/>
  <c r="I57" i="16"/>
  <c r="J57" i="16"/>
  <c r="K57" i="16"/>
  <c r="L57" i="16"/>
  <c r="M57" i="16"/>
  <c r="N57" i="16"/>
  <c r="U57" i="16"/>
  <c r="X57" i="16"/>
  <c r="Z57" i="16"/>
  <c r="C58" i="16"/>
  <c r="D58" i="16"/>
  <c r="E58" i="16"/>
  <c r="F58" i="16"/>
  <c r="G58" i="16"/>
  <c r="H58" i="16"/>
  <c r="I58" i="16"/>
  <c r="J58" i="16"/>
  <c r="K58" i="16"/>
  <c r="L58" i="16"/>
  <c r="M58" i="16"/>
  <c r="N58" i="16"/>
  <c r="U58" i="16"/>
  <c r="X58" i="16"/>
  <c r="Z58" i="16"/>
  <c r="C59" i="16"/>
  <c r="D59" i="16"/>
  <c r="E59" i="16"/>
  <c r="F59" i="16"/>
  <c r="G59" i="16"/>
  <c r="H59" i="16"/>
  <c r="I59" i="16"/>
  <c r="J59" i="16"/>
  <c r="K59" i="16"/>
  <c r="L59" i="16"/>
  <c r="M59" i="16"/>
  <c r="Z54" i="16"/>
  <c r="N59" i="16"/>
  <c r="Z55" i="16"/>
  <c r="U59" i="16"/>
  <c r="X59" i="16"/>
  <c r="Z59" i="16"/>
  <c r="C60" i="16"/>
  <c r="D60" i="16"/>
  <c r="E60" i="16"/>
  <c r="F60" i="16"/>
  <c r="G60" i="16"/>
  <c r="H60" i="16"/>
  <c r="I60" i="16"/>
  <c r="J60" i="16"/>
  <c r="K60" i="16"/>
  <c r="L60" i="16"/>
  <c r="M60" i="16"/>
  <c r="N60" i="16"/>
  <c r="F75" i="16"/>
  <c r="C76" i="16"/>
  <c r="C75" i="16"/>
  <c r="D76" i="16"/>
  <c r="D74" i="16"/>
  <c r="E76" i="16"/>
  <c r="E74" i="16"/>
  <c r="G76" i="16"/>
  <c r="H76" i="16"/>
  <c r="I76" i="16"/>
  <c r="J76" i="16"/>
  <c r="K76" i="16"/>
  <c r="C77" i="16"/>
  <c r="D77" i="16"/>
  <c r="E77" i="16"/>
  <c r="G77" i="16"/>
  <c r="H77" i="16"/>
  <c r="I77" i="16"/>
  <c r="J77" i="16"/>
  <c r="K77" i="16"/>
  <c r="C78" i="16"/>
  <c r="D78" i="16"/>
  <c r="E78" i="16"/>
  <c r="F78" i="16"/>
  <c r="G78" i="16"/>
  <c r="H78" i="16"/>
  <c r="I78" i="16"/>
  <c r="J78" i="16"/>
  <c r="K78" i="16"/>
  <c r="C79" i="16"/>
  <c r="D79" i="16"/>
  <c r="E79" i="16"/>
  <c r="F79" i="16"/>
  <c r="G79" i="16"/>
  <c r="H79" i="16"/>
  <c r="I79" i="16"/>
  <c r="J79" i="16"/>
  <c r="K79" i="16"/>
  <c r="C80" i="16"/>
  <c r="C74" i="16"/>
  <c r="D80" i="16"/>
  <c r="E80" i="16"/>
  <c r="F80" i="16"/>
  <c r="F74" i="16"/>
  <c r="C81" i="16"/>
  <c r="D81" i="16"/>
  <c r="E81" i="16"/>
  <c r="F81" i="16"/>
  <c r="C82" i="16"/>
  <c r="D82" i="16"/>
  <c r="E82" i="16"/>
  <c r="F82" i="16"/>
  <c r="C83" i="16"/>
  <c r="D83" i="16"/>
  <c r="E83" i="16"/>
  <c r="F83" i="16"/>
  <c r="H83" i="16"/>
  <c r="G90" i="16"/>
  <c r="G81" i="16"/>
  <c r="H90" i="16"/>
  <c r="H80" i="16"/>
  <c r="I90" i="16"/>
  <c r="I83" i="16"/>
  <c r="J90" i="16"/>
  <c r="J82" i="16"/>
  <c r="K90" i="16"/>
  <c r="K81" i="16"/>
  <c r="G91" i="16"/>
  <c r="H91" i="16"/>
  <c r="I91" i="16"/>
  <c r="I81" i="16"/>
  <c r="J91" i="16"/>
  <c r="J81" i="16"/>
  <c r="K91" i="16"/>
  <c r="G92" i="16"/>
  <c r="H92" i="16"/>
  <c r="H82" i="16"/>
  <c r="I92" i="16"/>
  <c r="I82" i="16"/>
  <c r="D123" i="16"/>
  <c r="D124" i="16"/>
  <c r="CT52" i="15"/>
  <c r="CT51" i="15"/>
  <c r="CT50" i="15"/>
  <c r="CT46" i="15"/>
  <c r="CN46" i="15"/>
  <c r="CH46" i="15"/>
  <c r="CB46" i="15"/>
  <c r="BV46" i="15"/>
  <c r="BP46" i="15"/>
  <c r="BJ46" i="15"/>
  <c r="BD46" i="15"/>
  <c r="AX46" i="15"/>
  <c r="AL46" i="15"/>
  <c r="AF46" i="15"/>
  <c r="Z46" i="15"/>
  <c r="T46" i="15"/>
  <c r="N46" i="15"/>
  <c r="H46" i="15"/>
  <c r="B46" i="15"/>
  <c r="CT45" i="15"/>
  <c r="CN45" i="15"/>
  <c r="CH45" i="15"/>
  <c r="CB45" i="15"/>
  <c r="BV45" i="15"/>
  <c r="BP45" i="15"/>
  <c r="BJ45" i="15"/>
  <c r="BD45" i="15"/>
  <c r="AX45" i="15"/>
  <c r="AL45" i="15"/>
  <c r="AF45" i="15"/>
  <c r="Z45" i="15"/>
  <c r="T45" i="15"/>
  <c r="N45" i="15"/>
  <c r="H45" i="15"/>
  <c r="B45" i="15"/>
  <c r="CT44" i="15"/>
  <c r="CN44" i="15"/>
  <c r="CH44" i="15"/>
  <c r="CB44" i="15"/>
  <c r="BV44" i="15"/>
  <c r="BP44" i="15"/>
  <c r="BJ44" i="15"/>
  <c r="BD44" i="15"/>
  <c r="AX44" i="15"/>
  <c r="AL44" i="15"/>
  <c r="AF44" i="15"/>
  <c r="Z44" i="15"/>
  <c r="T44" i="15"/>
  <c r="N44" i="15"/>
  <c r="H44" i="15"/>
  <c r="B44" i="15"/>
  <c r="CT43" i="15"/>
  <c r="CN43" i="15"/>
  <c r="CH43" i="15"/>
  <c r="CB43" i="15"/>
  <c r="BV43" i="15"/>
  <c r="BP43" i="15"/>
  <c r="BJ43" i="15"/>
  <c r="BD43" i="15"/>
  <c r="AX43" i="15"/>
  <c r="AL43" i="15"/>
  <c r="AF43" i="15"/>
  <c r="Z43" i="15"/>
  <c r="T43" i="15"/>
  <c r="N43" i="15"/>
  <c r="H43" i="15"/>
  <c r="B43" i="15"/>
  <c r="CT42" i="15"/>
  <c r="CN42" i="15"/>
  <c r="CH42" i="15"/>
  <c r="CB42" i="15"/>
  <c r="BV42" i="15"/>
  <c r="BP42" i="15"/>
  <c r="BJ42" i="15"/>
  <c r="BD42" i="15"/>
  <c r="AX42" i="15"/>
  <c r="AL42" i="15"/>
  <c r="AF42" i="15"/>
  <c r="Z42" i="15"/>
  <c r="T42" i="15"/>
  <c r="N42" i="15"/>
  <c r="H42" i="15"/>
  <c r="B42" i="15"/>
  <c r="CT41" i="15"/>
  <c r="CN41" i="15"/>
  <c r="CH41" i="15"/>
  <c r="CB41" i="15"/>
  <c r="BV41" i="15"/>
  <c r="BP41" i="15"/>
  <c r="BJ41" i="15"/>
  <c r="BD41" i="15"/>
  <c r="AX41" i="15"/>
  <c r="AL41" i="15"/>
  <c r="AF41" i="15"/>
  <c r="Z41" i="15"/>
  <c r="T41" i="15"/>
  <c r="N41" i="15"/>
  <c r="H41" i="15"/>
  <c r="B41" i="15"/>
  <c r="CT39" i="15"/>
  <c r="CN39" i="15"/>
  <c r="CH39" i="15"/>
  <c r="CB39" i="15"/>
  <c r="BV39" i="15"/>
  <c r="BP39" i="15"/>
  <c r="BJ39" i="15"/>
  <c r="BD39" i="15"/>
  <c r="AX39" i="15"/>
  <c r="AL39" i="15"/>
  <c r="AF39" i="15"/>
  <c r="Z39" i="15"/>
  <c r="T39" i="15"/>
  <c r="N39" i="15"/>
  <c r="H39" i="15"/>
  <c r="B39" i="15"/>
  <c r="CT38" i="15"/>
  <c r="CN38" i="15"/>
  <c r="CH38" i="15"/>
  <c r="CB38" i="15"/>
  <c r="BV38" i="15"/>
  <c r="BP38" i="15"/>
  <c r="BJ38" i="15"/>
  <c r="BD38" i="15"/>
  <c r="AX38" i="15"/>
  <c r="AL38" i="15"/>
  <c r="AF38" i="15"/>
  <c r="Z38" i="15"/>
  <c r="T38" i="15"/>
  <c r="N38" i="15"/>
  <c r="H38" i="15"/>
  <c r="B38" i="15"/>
  <c r="CT37" i="15"/>
  <c r="CN37" i="15"/>
  <c r="CH37" i="15"/>
  <c r="CB37" i="15"/>
  <c r="BV37" i="15"/>
  <c r="BP37" i="15"/>
  <c r="BJ37" i="15"/>
  <c r="BD37" i="15"/>
  <c r="AX37" i="15"/>
  <c r="AL37" i="15"/>
  <c r="AF37" i="15"/>
  <c r="Z37" i="15"/>
  <c r="T37" i="15"/>
  <c r="N37" i="15"/>
  <c r="H37" i="15"/>
  <c r="B37" i="15"/>
  <c r="CT36" i="15"/>
  <c r="CN36" i="15"/>
  <c r="CH36" i="15"/>
  <c r="CB36" i="15"/>
  <c r="BV36" i="15"/>
  <c r="BP36" i="15"/>
  <c r="BJ36" i="15"/>
  <c r="BD36" i="15"/>
  <c r="AX36" i="15"/>
  <c r="AL36" i="15"/>
  <c r="AF36" i="15"/>
  <c r="Z36" i="15"/>
  <c r="T36" i="15"/>
  <c r="N36" i="15"/>
  <c r="H36" i="15"/>
  <c r="B36" i="15"/>
  <c r="CT35" i="15"/>
  <c r="CN35" i="15"/>
  <c r="CH35" i="15"/>
  <c r="CB35" i="15"/>
  <c r="BV35" i="15"/>
  <c r="BP35" i="15"/>
  <c r="BJ35" i="15"/>
  <c r="BD35" i="15"/>
  <c r="AX35" i="15"/>
  <c r="AL35" i="15"/>
  <c r="AF35" i="15"/>
  <c r="Z35" i="15"/>
  <c r="T35" i="15"/>
  <c r="N35" i="15"/>
  <c r="H35" i="15"/>
  <c r="B35" i="15"/>
  <c r="CT34" i="15"/>
  <c r="CN34" i="15"/>
  <c r="CH34" i="15"/>
  <c r="CB34" i="15"/>
  <c r="BV34" i="15"/>
  <c r="BP34" i="15"/>
  <c r="BJ34" i="15"/>
  <c r="BD34" i="15"/>
  <c r="AX34" i="15"/>
  <c r="AL34" i="15"/>
  <c r="AF34" i="15"/>
  <c r="Z34" i="15"/>
  <c r="T34" i="15"/>
  <c r="N34" i="15"/>
  <c r="H34" i="15"/>
  <c r="B34" i="15"/>
  <c r="CT32" i="15"/>
  <c r="CN32" i="15"/>
  <c r="CH32" i="15"/>
  <c r="CB32" i="15"/>
  <c r="BY32" i="15"/>
  <c r="BX32" i="15"/>
  <c r="BW32" i="15"/>
  <c r="BV32" i="15"/>
  <c r="BP32" i="15"/>
  <c r="BJ32" i="15"/>
  <c r="BD32" i="15"/>
  <c r="AX32" i="15"/>
  <c r="AR32" i="15"/>
  <c r="AL32" i="15"/>
  <c r="AF32" i="15"/>
  <c r="Z32" i="15"/>
  <c r="T32" i="15"/>
  <c r="N32" i="15"/>
  <c r="H32" i="15"/>
  <c r="B32" i="15"/>
  <c r="CT31" i="15"/>
  <c r="CN31" i="15"/>
  <c r="CH31" i="15"/>
  <c r="CB31" i="15"/>
  <c r="BV31" i="15"/>
  <c r="BP31" i="15"/>
  <c r="BJ31" i="15"/>
  <c r="BD31" i="15"/>
  <c r="AX31" i="15"/>
  <c r="AR31" i="15"/>
  <c r="AL31" i="15"/>
  <c r="AF31" i="15"/>
  <c r="Z31" i="15"/>
  <c r="T31" i="15"/>
  <c r="N31" i="15"/>
  <c r="H31" i="15"/>
  <c r="B31" i="15"/>
  <c r="CT30" i="15"/>
  <c r="CN30" i="15"/>
  <c r="CH30" i="15"/>
  <c r="CB30" i="15"/>
  <c r="BV30" i="15"/>
  <c r="BP30" i="15"/>
  <c r="BJ30" i="15"/>
  <c r="BD30" i="15"/>
  <c r="AX30" i="15"/>
  <c r="AR30" i="15"/>
  <c r="AL30" i="15"/>
  <c r="AF30" i="15"/>
  <c r="Z30" i="15"/>
  <c r="T30" i="15"/>
  <c r="N30" i="15"/>
  <c r="H30" i="15"/>
  <c r="B30" i="15"/>
  <c r="CT29" i="15"/>
  <c r="CN29" i="15"/>
  <c r="CH29" i="15"/>
  <c r="CB29" i="15"/>
  <c r="BV29" i="15"/>
  <c r="BP29" i="15"/>
  <c r="BJ29" i="15"/>
  <c r="BD29" i="15"/>
  <c r="AX29" i="15"/>
  <c r="AR29" i="15"/>
  <c r="AL29" i="15"/>
  <c r="AF29" i="15"/>
  <c r="Z29" i="15"/>
  <c r="T29" i="15"/>
  <c r="N29" i="15"/>
  <c r="H29" i="15"/>
  <c r="B29" i="15"/>
  <c r="CT28" i="15"/>
  <c r="CN28" i="15"/>
  <c r="CH28" i="15"/>
  <c r="CB28" i="15"/>
  <c r="BV28" i="15"/>
  <c r="BP28" i="15"/>
  <c r="BJ28" i="15"/>
  <c r="BD28" i="15"/>
  <c r="AX28" i="15"/>
  <c r="AR28" i="15"/>
  <c r="AL28" i="15"/>
  <c r="AF28" i="15"/>
  <c r="Z28" i="15"/>
  <c r="T28" i="15"/>
  <c r="N28" i="15"/>
  <c r="H28" i="15"/>
  <c r="B28" i="15"/>
  <c r="CT27" i="15"/>
  <c r="CN27" i="15"/>
  <c r="CH27" i="15"/>
  <c r="CB27" i="15"/>
  <c r="BV27" i="15"/>
  <c r="BP27" i="15"/>
  <c r="BJ27" i="15"/>
  <c r="BD27" i="15"/>
  <c r="AX27" i="15"/>
  <c r="AR27" i="15"/>
  <c r="AL27" i="15"/>
  <c r="AF27" i="15"/>
  <c r="Z27" i="15"/>
  <c r="T27" i="15"/>
  <c r="H27" i="15"/>
  <c r="B27" i="15"/>
  <c r="CT26" i="15"/>
  <c r="CN26" i="15"/>
  <c r="CH26" i="15"/>
  <c r="CB26" i="15"/>
  <c r="BV26" i="15"/>
  <c r="BP26" i="15"/>
  <c r="BJ26" i="15"/>
  <c r="BD26" i="15"/>
  <c r="AX26" i="15"/>
  <c r="AR26" i="15"/>
  <c r="AL26" i="15"/>
  <c r="AF26" i="15"/>
  <c r="Z26" i="15"/>
  <c r="T26" i="15"/>
  <c r="N26" i="15"/>
  <c r="H26" i="15"/>
  <c r="B26" i="15"/>
  <c r="CT25" i="15"/>
  <c r="CN25" i="15"/>
  <c r="CH25" i="15"/>
  <c r="CB25" i="15"/>
  <c r="BV25" i="15"/>
  <c r="BP25" i="15"/>
  <c r="BJ25" i="15"/>
  <c r="BD25" i="15"/>
  <c r="AX25" i="15"/>
  <c r="AR25" i="15"/>
  <c r="AL25" i="15"/>
  <c r="AF25" i="15"/>
  <c r="Z25" i="15"/>
  <c r="T25" i="15"/>
  <c r="N25" i="15"/>
  <c r="H25" i="15"/>
  <c r="B25" i="15"/>
  <c r="CT24" i="15"/>
  <c r="CN24" i="15"/>
  <c r="CH24" i="15"/>
  <c r="CB24" i="15"/>
  <c r="BV24" i="15"/>
  <c r="BP24" i="15"/>
  <c r="BJ24" i="15"/>
  <c r="BD24" i="15"/>
  <c r="AX24" i="15"/>
  <c r="AR24" i="15"/>
  <c r="AL24" i="15"/>
  <c r="AF24" i="15"/>
  <c r="Z24" i="15"/>
  <c r="T24" i="15"/>
  <c r="H24" i="15"/>
  <c r="B24" i="15"/>
  <c r="CT22" i="15"/>
  <c r="CN22" i="15"/>
  <c r="CH22" i="15"/>
  <c r="CB22" i="15"/>
  <c r="BV22" i="15"/>
  <c r="BP22" i="15"/>
  <c r="BJ22" i="15"/>
  <c r="BD22" i="15"/>
  <c r="AX22" i="15"/>
  <c r="AR22" i="15"/>
  <c r="AL22" i="15"/>
  <c r="AF22" i="15"/>
  <c r="Z22" i="15"/>
  <c r="T22" i="15"/>
  <c r="N22" i="15"/>
  <c r="H22" i="15"/>
  <c r="B22" i="15"/>
  <c r="CT21" i="15"/>
  <c r="CN21" i="15"/>
  <c r="CH21" i="15"/>
  <c r="CB21" i="15"/>
  <c r="BV21" i="15"/>
  <c r="BP21" i="15"/>
  <c r="BJ21" i="15"/>
  <c r="BD21" i="15"/>
  <c r="AX21" i="15"/>
  <c r="AR21" i="15"/>
  <c r="AL21" i="15"/>
  <c r="AF21" i="15"/>
  <c r="Z21" i="15"/>
  <c r="T21" i="15"/>
  <c r="N21" i="15"/>
  <c r="H21" i="15"/>
  <c r="B21" i="15"/>
  <c r="CT20" i="15"/>
  <c r="CN20" i="15"/>
  <c r="CH20" i="15"/>
  <c r="CB20" i="15"/>
  <c r="BV20" i="15"/>
  <c r="BP20" i="15"/>
  <c r="BJ20" i="15"/>
  <c r="BD20" i="15"/>
  <c r="AX20" i="15"/>
  <c r="AR20" i="15"/>
  <c r="AL20" i="15"/>
  <c r="AF20" i="15"/>
  <c r="Z20" i="15"/>
  <c r="T20" i="15"/>
  <c r="N20" i="15"/>
  <c r="H20" i="15"/>
  <c r="B20" i="15"/>
  <c r="CT19" i="15"/>
  <c r="CN19" i="15"/>
  <c r="CH19" i="15"/>
  <c r="CB19" i="15"/>
  <c r="BV19" i="15"/>
  <c r="BP19" i="15"/>
  <c r="BJ19" i="15"/>
  <c r="BD19" i="15"/>
  <c r="AX19" i="15"/>
  <c r="AR19" i="15"/>
  <c r="AL19" i="15"/>
  <c r="AF19" i="15"/>
  <c r="Z19" i="15"/>
  <c r="T19" i="15"/>
  <c r="N19" i="15"/>
  <c r="H19" i="15"/>
  <c r="B19" i="15"/>
  <c r="CT18" i="15"/>
  <c r="CN18" i="15"/>
  <c r="CH18" i="15"/>
  <c r="CB18" i="15"/>
  <c r="BV18" i="15"/>
  <c r="BP18" i="15"/>
  <c r="BJ18" i="15"/>
  <c r="BD18" i="15"/>
  <c r="AX18" i="15"/>
  <c r="AR18" i="15"/>
  <c r="AL18" i="15"/>
  <c r="AF18" i="15"/>
  <c r="Z18" i="15"/>
  <c r="T18" i="15"/>
  <c r="N18" i="15"/>
  <c r="H18" i="15"/>
  <c r="B18" i="15"/>
  <c r="CT17" i="15"/>
  <c r="CN17" i="15"/>
  <c r="CH17" i="15"/>
  <c r="CB17" i="15"/>
  <c r="BV17" i="15"/>
  <c r="BP17" i="15"/>
  <c r="BJ17" i="15"/>
  <c r="BD17" i="15"/>
  <c r="AX17" i="15"/>
  <c r="AR17" i="15"/>
  <c r="AL17" i="15"/>
  <c r="AF17" i="15"/>
  <c r="Z17" i="15"/>
  <c r="T17" i="15"/>
  <c r="N17" i="15"/>
  <c r="H17" i="15"/>
  <c r="B17" i="15"/>
  <c r="CT16" i="15"/>
  <c r="CN16" i="15"/>
  <c r="CH16" i="15"/>
  <c r="CB16" i="15"/>
  <c r="BV16" i="15"/>
  <c r="BP16" i="15"/>
  <c r="BJ16" i="15"/>
  <c r="BD16" i="15"/>
  <c r="AX16" i="15"/>
  <c r="AR16" i="15"/>
  <c r="AL16" i="15"/>
  <c r="AF16" i="15"/>
  <c r="Z16" i="15"/>
  <c r="T16" i="15"/>
  <c r="N16" i="15"/>
  <c r="H16" i="15"/>
  <c r="B16" i="15"/>
  <c r="CT15" i="15"/>
  <c r="CN15" i="15"/>
  <c r="CH15" i="15"/>
  <c r="CB15" i="15"/>
  <c r="BV15" i="15"/>
  <c r="BP15" i="15"/>
  <c r="BJ15" i="15"/>
  <c r="BD15" i="15"/>
  <c r="AX15" i="15"/>
  <c r="AR15" i="15"/>
  <c r="AL15" i="15"/>
  <c r="AF15" i="15"/>
  <c r="Z15" i="15"/>
  <c r="T15" i="15"/>
  <c r="N15" i="15"/>
  <c r="H15" i="15"/>
  <c r="B15" i="15"/>
  <c r="CT14" i="15"/>
  <c r="CN14" i="15"/>
  <c r="CH14" i="15"/>
  <c r="CB14" i="15"/>
  <c r="BV14" i="15"/>
  <c r="BP14" i="15"/>
  <c r="BJ14" i="15"/>
  <c r="BD14" i="15"/>
  <c r="AX14" i="15"/>
  <c r="AR14" i="15"/>
  <c r="AL14" i="15"/>
  <c r="AF14" i="15"/>
  <c r="Z14" i="15"/>
  <c r="T14" i="15"/>
  <c r="N14" i="15"/>
  <c r="H14" i="15"/>
  <c r="B14" i="15"/>
  <c r="CT12" i="15"/>
  <c r="CN12" i="15"/>
  <c r="CH12" i="15"/>
  <c r="CB12" i="15"/>
  <c r="BV12" i="15"/>
  <c r="BP12" i="15"/>
  <c r="BJ12" i="15"/>
  <c r="BD12" i="15"/>
  <c r="AX12" i="15"/>
  <c r="AR12" i="15"/>
  <c r="AL12" i="15"/>
  <c r="AF12" i="15"/>
  <c r="Z12" i="15"/>
  <c r="T12" i="15"/>
  <c r="N12" i="15"/>
  <c r="H12" i="15"/>
  <c r="B12" i="15"/>
  <c r="CT11" i="15"/>
  <c r="CN11" i="15"/>
  <c r="CH11" i="15"/>
  <c r="CB11" i="15"/>
  <c r="BV11" i="15"/>
  <c r="BP11" i="15"/>
  <c r="BJ11" i="15"/>
  <c r="BD11" i="15"/>
  <c r="AX11" i="15"/>
  <c r="AR11" i="15"/>
  <c r="AL11" i="15"/>
  <c r="AF11" i="15"/>
  <c r="Z11" i="15"/>
  <c r="T11" i="15"/>
  <c r="N11" i="15"/>
  <c r="H11" i="15"/>
  <c r="B11" i="15"/>
  <c r="CT10" i="15"/>
  <c r="CN10" i="15"/>
  <c r="CH10" i="15"/>
  <c r="CB10" i="15"/>
  <c r="BV10" i="15"/>
  <c r="BP10" i="15"/>
  <c r="BJ10" i="15"/>
  <c r="BD10" i="15"/>
  <c r="AX10" i="15"/>
  <c r="AR10" i="15"/>
  <c r="AL10" i="15"/>
  <c r="AF10" i="15"/>
  <c r="Z10" i="15"/>
  <c r="T10" i="15"/>
  <c r="N10" i="15"/>
  <c r="H10" i="15"/>
  <c r="B10" i="15"/>
  <c r="CT9" i="15"/>
  <c r="CN9" i="15"/>
  <c r="CH9" i="15"/>
  <c r="CB9" i="15"/>
  <c r="BV9" i="15"/>
  <c r="BP9" i="15"/>
  <c r="BJ9" i="15"/>
  <c r="BD9" i="15"/>
  <c r="AX9" i="15"/>
  <c r="AR9" i="15"/>
  <c r="AL9" i="15"/>
  <c r="AF9" i="15"/>
  <c r="Z9" i="15"/>
  <c r="T9" i="15"/>
  <c r="N9" i="15"/>
  <c r="H9" i="15"/>
  <c r="B9" i="15"/>
  <c r="CT8" i="15"/>
  <c r="CN8" i="15"/>
  <c r="CH8" i="15"/>
  <c r="CB8" i="15"/>
  <c r="BV8" i="15"/>
  <c r="BP8" i="15"/>
  <c r="BJ8" i="15"/>
  <c r="BD8" i="15"/>
  <c r="AX8" i="15"/>
  <c r="AR8" i="15"/>
  <c r="AL8" i="15"/>
  <c r="AF8" i="15"/>
  <c r="Z8" i="15"/>
  <c r="T8" i="15"/>
  <c r="N8" i="15"/>
  <c r="H8" i="15"/>
  <c r="B8" i="15"/>
  <c r="CT7" i="15"/>
  <c r="CN7" i="15"/>
  <c r="CH7" i="15"/>
  <c r="CB7" i="15"/>
  <c r="BV7" i="15"/>
  <c r="BP7" i="15"/>
  <c r="BJ7" i="15"/>
  <c r="BD7" i="15"/>
  <c r="AX7" i="15"/>
  <c r="AR7" i="15"/>
  <c r="AL7" i="15"/>
  <c r="AF7" i="15"/>
  <c r="Z7" i="15"/>
  <c r="T7" i="15"/>
  <c r="N7" i="15"/>
  <c r="H7" i="15"/>
  <c r="B7" i="15"/>
  <c r="CT6" i="15"/>
  <c r="CN6" i="15"/>
  <c r="CH6" i="15"/>
  <c r="CB6" i="15"/>
  <c r="BV6" i="15"/>
  <c r="BP6" i="15"/>
  <c r="BJ6" i="15"/>
  <c r="BD6" i="15"/>
  <c r="AX6" i="15"/>
  <c r="AR6" i="15"/>
  <c r="AL6" i="15"/>
  <c r="AF6" i="15"/>
  <c r="Z6" i="15"/>
  <c r="T6" i="15"/>
  <c r="N6" i="15"/>
  <c r="H6" i="15"/>
  <c r="B6" i="15"/>
  <c r="CT5" i="15"/>
  <c r="CN5" i="15"/>
  <c r="CH5" i="15"/>
  <c r="CB5" i="15"/>
  <c r="BV5" i="15"/>
  <c r="BP5" i="15"/>
  <c r="BJ5" i="15"/>
  <c r="BD5" i="15"/>
  <c r="AX5" i="15"/>
  <c r="AR5" i="15"/>
  <c r="AL5" i="15"/>
  <c r="AF5" i="15"/>
  <c r="Z5" i="15"/>
  <c r="T5" i="15"/>
  <c r="N5" i="15"/>
  <c r="H5" i="15"/>
  <c r="B5" i="15"/>
  <c r="CT4" i="15"/>
  <c r="CN4" i="15"/>
  <c r="CH4" i="15"/>
  <c r="CB4" i="15"/>
  <c r="BV4" i="15"/>
  <c r="BP4" i="15"/>
  <c r="BJ4" i="15"/>
  <c r="BD4" i="15"/>
  <c r="AX4" i="15"/>
  <c r="AR4" i="15"/>
  <c r="AL4" i="15"/>
  <c r="AF4" i="15"/>
  <c r="Z4" i="15"/>
  <c r="T4" i="15"/>
  <c r="N4" i="15"/>
  <c r="H4" i="15"/>
  <c r="B4" i="15"/>
  <c r="N18" i="18"/>
  <c r="S12" i="18"/>
  <c r="N26" i="18"/>
  <c r="T12" i="18"/>
  <c r="H74" i="16"/>
  <c r="K75" i="16"/>
  <c r="K80" i="16"/>
  <c r="K74" i="16"/>
  <c r="I51" i="16"/>
  <c r="M29" i="16"/>
  <c r="D28" i="16"/>
  <c r="S23" i="16"/>
  <c r="K83" i="16"/>
  <c r="G83" i="16"/>
  <c r="J80" i="16"/>
  <c r="J75" i="16"/>
  <c r="E75" i="16"/>
  <c r="M52" i="16"/>
  <c r="E52" i="16"/>
  <c r="L51" i="16"/>
  <c r="H51" i="16"/>
  <c r="G29" i="16"/>
  <c r="C29" i="16"/>
  <c r="Z23" i="16"/>
  <c r="V23" i="16"/>
  <c r="R23" i="16"/>
  <c r="Z6" i="16"/>
  <c r="V6" i="16"/>
  <c r="R6" i="16"/>
  <c r="L6" i="16"/>
  <c r="H6" i="16"/>
  <c r="D6" i="16"/>
  <c r="G80" i="16"/>
  <c r="G74" i="16"/>
  <c r="H29" i="16"/>
  <c r="W23" i="16"/>
  <c r="J83" i="16"/>
  <c r="K82" i="16"/>
  <c r="G82" i="16"/>
  <c r="H81" i="16"/>
  <c r="I80" i="16"/>
  <c r="I74" i="16"/>
  <c r="H75" i="16"/>
  <c r="D75" i="16"/>
  <c r="K51" i="16"/>
  <c r="G51" i="16"/>
  <c r="C51" i="16"/>
  <c r="F29" i="16"/>
  <c r="N28" i="16"/>
  <c r="J28" i="16"/>
  <c r="AC23" i="16"/>
  <c r="Y23" i="16"/>
  <c r="U23" i="16"/>
  <c r="AC6" i="16"/>
  <c r="Y6" i="16"/>
  <c r="U6" i="16"/>
  <c r="O6" i="16"/>
  <c r="K6" i="16"/>
  <c r="G6" i="16"/>
  <c r="C6" i="16"/>
  <c r="AA23" i="16"/>
  <c r="E29" i="16"/>
  <c r="AB23" i="16"/>
  <c r="X23" i="16"/>
  <c r="T23" i="16"/>
  <c r="L27" i="14"/>
  <c r="L26" i="14"/>
  <c r="L25" i="14"/>
  <c r="L24" i="14"/>
  <c r="L23" i="14"/>
  <c r="L22" i="14"/>
  <c r="L21" i="14"/>
  <c r="L20" i="14"/>
  <c r="L19" i="14"/>
  <c r="L18" i="14"/>
  <c r="L17" i="14"/>
  <c r="L16" i="14"/>
  <c r="J74" i="16"/>
  <c r="G75" i="16"/>
  <c r="I75" i="16"/>
  <c r="L53" i="1"/>
  <c r="L52" i="1"/>
  <c r="L51" i="1"/>
  <c r="L50" i="1"/>
  <c r="L49" i="1"/>
  <c r="L48" i="1"/>
  <c r="L47" i="1"/>
  <c r="L46" i="1"/>
  <c r="L45" i="1"/>
  <c r="L44" i="1"/>
  <c r="L43" i="1"/>
  <c r="L42" i="1"/>
  <c r="L41" i="1"/>
  <c r="L40" i="1"/>
  <c r="L39" i="1"/>
  <c r="L38" i="1"/>
  <c r="L44" i="7"/>
  <c r="L43" i="7"/>
  <c r="L42" i="7"/>
  <c r="L41" i="7"/>
  <c r="L30" i="4"/>
  <c r="L29" i="4"/>
  <c r="L28" i="4"/>
  <c r="L27" i="4"/>
  <c r="L46" i="5"/>
  <c r="L45" i="5"/>
  <c r="L44" i="5"/>
  <c r="L43" i="5"/>
  <c r="L42" i="5"/>
  <c r="L41" i="5"/>
  <c r="L40" i="5"/>
  <c r="L39" i="5"/>
  <c r="L38" i="5"/>
  <c r="L36" i="5"/>
  <c r="L39" i="13"/>
  <c r="L38" i="13"/>
  <c r="L37" i="13"/>
  <c r="L36" i="13"/>
  <c r="L35" i="13"/>
  <c r="L34" i="13"/>
  <c r="L33" i="13"/>
  <c r="L32" i="13"/>
  <c r="L31" i="13"/>
  <c r="L30" i="13"/>
  <c r="L29" i="13"/>
  <c r="L28" i="13"/>
  <c r="L27" i="13"/>
  <c r="L26" i="13"/>
  <c r="L25" i="13"/>
  <c r="L24" i="13"/>
  <c r="L23" i="13"/>
  <c r="L22" i="13"/>
  <c r="L21" i="13"/>
  <c r="L20" i="13"/>
  <c r="Q9" i="13"/>
  <c r="L68" i="8"/>
  <c r="L66" i="8"/>
  <c r="L64" i="8"/>
  <c r="L63" i="8"/>
  <c r="L52" i="8"/>
  <c r="L51" i="8"/>
  <c r="L50" i="8"/>
  <c r="L49" i="8"/>
  <c r="L31" i="9"/>
  <c r="L30" i="9"/>
  <c r="L29" i="9"/>
  <c r="L28" i="9"/>
  <c r="L27" i="9"/>
  <c r="L26" i="9"/>
  <c r="L25" i="9"/>
  <c r="L24" i="9"/>
  <c r="L23" i="9"/>
  <c r="L22" i="9"/>
  <c r="L21" i="9"/>
  <c r="L44" i="10"/>
  <c r="L42" i="10"/>
  <c r="L41" i="10"/>
  <c r="L40" i="10"/>
  <c r="L39" i="10"/>
  <c r="L38" i="10"/>
  <c r="L37" i="10"/>
  <c r="L36" i="10"/>
  <c r="L35" i="10"/>
  <c r="L34" i="10"/>
  <c r="L33" i="10"/>
  <c r="P12" i="7"/>
  <c r="L40" i="7"/>
  <c r="L39" i="7"/>
  <c r="L38" i="7"/>
  <c r="L37" i="7"/>
  <c r="L36" i="7"/>
  <c r="L35" i="7"/>
  <c r="L34" i="7"/>
  <c r="L33" i="7"/>
  <c r="K18" i="12"/>
  <c r="K17" i="12"/>
  <c r="K16" i="12"/>
  <c r="K15" i="12"/>
  <c r="K14" i="12"/>
  <c r="K13" i="12"/>
  <c r="K12" i="12"/>
  <c r="K11" i="12"/>
  <c r="K10" i="12"/>
  <c r="K9" i="12"/>
  <c r="K8" i="12"/>
  <c r="K7" i="12"/>
  <c r="O8" i="12"/>
  <c r="P8" i="12"/>
  <c r="P11" i="10"/>
  <c r="L22" i="10"/>
  <c r="L23" i="10"/>
  <c r="L24" i="10"/>
  <c r="L25" i="10"/>
  <c r="L26" i="10"/>
  <c r="L27" i="10"/>
  <c r="L28" i="10"/>
  <c r="L29" i="10"/>
  <c r="L30" i="10"/>
  <c r="L31" i="10"/>
  <c r="L32" i="10"/>
  <c r="L21" i="10"/>
  <c r="L10" i="9"/>
  <c r="L11" i="9"/>
  <c r="L12" i="9"/>
  <c r="L13" i="9"/>
  <c r="L14" i="9"/>
  <c r="L15" i="9"/>
  <c r="L16" i="9"/>
  <c r="L17" i="9"/>
  <c r="L18" i="9"/>
  <c r="L19" i="9"/>
  <c r="L20" i="9"/>
  <c r="L30" i="8"/>
  <c r="L31" i="8"/>
  <c r="L32" i="8"/>
  <c r="L41" i="8"/>
  <c r="L42" i="8"/>
  <c r="L43" i="8"/>
  <c r="L44" i="8"/>
  <c r="L46" i="8"/>
  <c r="L29" i="8"/>
  <c r="Q13" i="8"/>
  <c r="L22" i="7"/>
  <c r="L23" i="7"/>
  <c r="L24" i="7"/>
  <c r="L25" i="7"/>
  <c r="L26" i="7"/>
  <c r="L27" i="7"/>
  <c r="L28" i="7"/>
  <c r="L29" i="7"/>
  <c r="L30" i="7"/>
  <c r="L31" i="7"/>
  <c r="L32" i="7"/>
  <c r="L21" i="7"/>
  <c r="P11" i="7"/>
  <c r="Q11" i="7"/>
  <c r="P14" i="6"/>
  <c r="L22" i="6"/>
  <c r="L23" i="6"/>
  <c r="L24" i="6"/>
  <c r="L25" i="6"/>
  <c r="L26" i="6"/>
  <c r="L28" i="6"/>
  <c r="L29" i="6"/>
  <c r="L30" i="6"/>
  <c r="L31" i="6"/>
  <c r="L32" i="6"/>
  <c r="L21" i="6"/>
  <c r="Q11" i="5"/>
  <c r="L24" i="5"/>
  <c r="L25" i="5"/>
  <c r="L26" i="5"/>
  <c r="L27" i="5"/>
  <c r="L28" i="5"/>
  <c r="L29" i="5"/>
  <c r="L30" i="5"/>
  <c r="L31" i="5"/>
  <c r="L32" i="5"/>
  <c r="L33" i="5"/>
  <c r="L34" i="5"/>
  <c r="L23" i="5"/>
  <c r="P13" i="4"/>
  <c r="L16" i="4"/>
  <c r="L17" i="4"/>
  <c r="L18" i="4"/>
  <c r="L19" i="4"/>
  <c r="L20" i="4"/>
  <c r="L21" i="4"/>
  <c r="L22" i="4"/>
  <c r="L15" i="4"/>
  <c r="R13" i="4"/>
  <c r="S13" i="8"/>
  <c r="R12" i="7"/>
  <c r="Q13" i="4"/>
  <c r="R11" i="7"/>
  <c r="R11" i="5"/>
  <c r="R11" i="9"/>
  <c r="Q8" i="12"/>
  <c r="R13" i="8"/>
  <c r="Q14" i="6"/>
  <c r="L37" i="1"/>
  <c r="L36" i="1"/>
  <c r="L35" i="1"/>
  <c r="L34" i="1"/>
  <c r="L33" i="1"/>
  <c r="L32" i="1"/>
  <c r="L31" i="1"/>
  <c r="L30" i="1"/>
  <c r="L27" i="1"/>
  <c r="L28" i="1"/>
  <c r="L29" i="1"/>
  <c r="L26" i="1"/>
  <c r="L22" i="1"/>
  <c r="R7" i="1"/>
  <c r="L25" i="1"/>
  <c r="L24" i="1"/>
  <c r="L23" i="1"/>
  <c r="Q7" i="1"/>
</calcChain>
</file>

<file path=xl/comments1.xml><?xml version="1.0" encoding="utf-8"?>
<comments xmlns="http://schemas.openxmlformats.org/spreadsheetml/2006/main">
  <authors>
    <author>YLaskaris</author>
  </authors>
  <commentList>
    <comment ref="BA30" authorId="0" shapeId="0">
      <text>
        <r>
          <rPr>
            <b/>
            <sz val="8"/>
            <color indexed="81"/>
            <rFont val="Tahoma"/>
            <family val="2"/>
          </rPr>
          <t>YLaskaris:</t>
        </r>
        <r>
          <rPr>
            <sz val="8"/>
            <color indexed="81"/>
            <rFont val="Tahoma"/>
            <family val="2"/>
          </rPr>
          <t xml:space="preserve">
C-deep 22,27,24
missing A, B from old layer, need to dig down &amp; retrieve</t>
        </r>
      </text>
    </comment>
    <comment ref="BG30" authorId="0" shapeId="0">
      <text>
        <r>
          <rPr>
            <b/>
            <sz val="8"/>
            <color indexed="81"/>
            <rFont val="Tahoma"/>
            <family val="2"/>
          </rPr>
          <t>YLaskaris:</t>
        </r>
        <r>
          <rPr>
            <sz val="8"/>
            <color indexed="81"/>
            <rFont val="Tahoma"/>
            <family val="2"/>
          </rPr>
          <t xml:space="preserve">
bottom feldspar for A is 43, 47, 39</t>
        </r>
      </text>
    </comment>
    <comment ref="BM32" authorId="0" shapeId="0">
      <text>
        <r>
          <rPr>
            <b/>
            <sz val="8"/>
            <color indexed="81"/>
            <rFont val="Tahoma"/>
            <family val="2"/>
          </rPr>
          <t>YLaskaris:</t>
        </r>
        <r>
          <rPr>
            <sz val="8"/>
            <color indexed="81"/>
            <rFont val="Tahoma"/>
            <family val="2"/>
          </rPr>
          <t xml:space="preserve">
C2- deep 26,27,30..I've used the deeper 2nd layer (26,27,30) instead of the 1st layer (10,5,7)</t>
        </r>
      </text>
    </comment>
  </commentList>
</comments>
</file>

<file path=xl/comments2.xml><?xml version="1.0" encoding="utf-8"?>
<comments xmlns="http://schemas.openxmlformats.org/spreadsheetml/2006/main">
  <authors>
    <author>YLaskaris</author>
  </authors>
  <commentList>
    <comment ref="AN14" authorId="0" shapeId="0">
      <text>
        <r>
          <rPr>
            <b/>
            <sz val="8"/>
            <color indexed="81"/>
            <rFont val="Tahoma"/>
            <family val="2"/>
          </rPr>
          <t>YLaskaris:</t>
        </r>
        <r>
          <rPr>
            <sz val="8"/>
            <color indexed="81"/>
            <rFont val="Tahoma"/>
            <family val="2"/>
          </rPr>
          <t xml:space="preserve">
where did this # come from?</t>
        </r>
      </text>
    </comment>
    <comment ref="E70" authorId="0" shapeId="0">
      <text>
        <r>
          <rPr>
            <b/>
            <sz val="8"/>
            <color indexed="81"/>
            <rFont val="Tahoma"/>
            <family val="2"/>
          </rPr>
          <t>YLaskaris:</t>
        </r>
        <r>
          <rPr>
            <sz val="8"/>
            <color indexed="81"/>
            <rFont val="Tahoma"/>
            <family val="2"/>
          </rPr>
          <t xml:space="preserve">
I need to go back and look at this feldspar double layer thing….if its accretion starting from point 0…then should'nt I be adding from 1st layer?</t>
        </r>
      </text>
    </comment>
    <comment ref="J90" authorId="0" shapeId="0">
      <text>
        <r>
          <rPr>
            <b/>
            <sz val="8"/>
            <color indexed="81"/>
            <rFont val="Tahoma"/>
            <family val="2"/>
          </rPr>
          <t>YLaskaris:</t>
        </r>
        <r>
          <rPr>
            <sz val="8"/>
            <color indexed="81"/>
            <rFont val="Tahoma"/>
            <family val="2"/>
          </rPr>
          <t xml:space="preserve">
used the actual double layer values here</t>
        </r>
      </text>
    </comment>
    <comment ref="I92" authorId="0" shapeId="0">
      <text>
        <r>
          <rPr>
            <b/>
            <sz val="8"/>
            <color indexed="81"/>
            <rFont val="Tahoma"/>
            <family val="2"/>
          </rPr>
          <t>YLaskaris:</t>
        </r>
        <r>
          <rPr>
            <sz val="8"/>
            <color indexed="81"/>
            <rFont val="Tahoma"/>
            <family val="2"/>
          </rPr>
          <t xml:space="preserve">
had double layer readings</t>
        </r>
      </text>
    </comment>
    <comment ref="K92" authorId="0" shapeId="0">
      <text>
        <r>
          <rPr>
            <b/>
            <sz val="8"/>
            <color indexed="81"/>
            <rFont val="Tahoma"/>
            <family val="2"/>
          </rPr>
          <t>YLaskaris:</t>
        </r>
        <r>
          <rPr>
            <sz val="8"/>
            <color indexed="81"/>
            <rFont val="Tahoma"/>
            <family val="2"/>
          </rPr>
          <t xml:space="preserve">
used actual double layer values here</t>
        </r>
      </text>
    </comment>
  </commentList>
</comments>
</file>

<file path=xl/sharedStrings.xml><?xml version="1.0" encoding="utf-8"?>
<sst xmlns="http://schemas.openxmlformats.org/spreadsheetml/2006/main" count="5422" uniqueCount="254">
  <si>
    <t>Date</t>
  </si>
  <si>
    <t>Days</t>
  </si>
  <si>
    <t>Height of Soil in mm</t>
  </si>
  <si>
    <t>Avg</t>
  </si>
  <si>
    <t>Jeffrey's Neck Ipswich, MA</t>
  </si>
  <si>
    <t>downstream</t>
  </si>
  <si>
    <t>upstream</t>
  </si>
  <si>
    <t>T0</t>
  </si>
  <si>
    <t>Transect</t>
  </si>
  <si>
    <t>North</t>
  </si>
  <si>
    <t>East</t>
  </si>
  <si>
    <t>South</t>
  </si>
  <si>
    <t>West</t>
  </si>
  <si>
    <t>Section</t>
  </si>
  <si>
    <t>Treatment</t>
  </si>
  <si>
    <t>T1</t>
  </si>
  <si>
    <t>Upstream</t>
  </si>
  <si>
    <t>Downstream</t>
  </si>
  <si>
    <t>T2</t>
  </si>
  <si>
    <t>T3</t>
  </si>
  <si>
    <t>Baseline Date when Marker Horizon was set: 5/22/14</t>
  </si>
  <si>
    <t>Site</t>
  </si>
  <si>
    <t>JNR</t>
  </si>
  <si>
    <t>Town</t>
  </si>
  <si>
    <t>Ipswich</t>
  </si>
  <si>
    <t xml:space="preserve">Baseline Date: </t>
  </si>
  <si>
    <t>TFR</t>
  </si>
  <si>
    <t>Too Wet</t>
  </si>
  <si>
    <t>PRNWR Newbury, MA</t>
  </si>
  <si>
    <t>Baseline Date when Marker Horizon was set: 11/7/13</t>
  </si>
  <si>
    <t>Newbury</t>
  </si>
  <si>
    <t>PRNWR</t>
  </si>
  <si>
    <t>Joppa</t>
  </si>
  <si>
    <t>Railroad Bed Salisbury, MA</t>
  </si>
  <si>
    <t>Salisbury</t>
  </si>
  <si>
    <t>RR</t>
  </si>
  <si>
    <t>Baseline Date when Marker Horizon was set: 10/2/2013</t>
  </si>
  <si>
    <t xml:space="preserve">Salem </t>
  </si>
  <si>
    <t>Forest River</t>
  </si>
  <si>
    <t>No Line</t>
  </si>
  <si>
    <t>N/A</t>
  </si>
  <si>
    <t>mm accretion/yr</t>
  </si>
  <si>
    <t>Essex</t>
  </si>
  <si>
    <t>CPT</t>
  </si>
  <si>
    <t>Reference</t>
  </si>
  <si>
    <t>Mill River Gloucester, MA</t>
  </si>
  <si>
    <t>Baseline Date when Marker Horizon was set: 10/23/13</t>
  </si>
  <si>
    <t>Gloucester</t>
  </si>
  <si>
    <t>Mill River</t>
  </si>
  <si>
    <t>Eastern Point Gloucester, MA</t>
  </si>
  <si>
    <t>Baseline Date when Marker Horizon was set: 10/29/13</t>
  </si>
  <si>
    <t>EPT</t>
  </si>
  <si>
    <t>Look at near culvert v.s. furthest from culvert accretion rates</t>
  </si>
  <si>
    <t>mm Accretion/yr</t>
  </si>
  <si>
    <t>Downstream/reference</t>
  </si>
  <si>
    <t>Essex, Conomo Point</t>
  </si>
  <si>
    <t>Gloucester, Eastern Point</t>
  </si>
  <si>
    <t>Salem, Forest River</t>
  </si>
  <si>
    <t>Ipswich, Jeffreys Neck</t>
  </si>
  <si>
    <t>NPBT, Joppa Flats</t>
  </si>
  <si>
    <t>Gloucester, Mill River</t>
  </si>
  <si>
    <t>Newbury, PRNWR</t>
  </si>
  <si>
    <t>Salisbury, RR Bed</t>
  </si>
  <si>
    <t>Ipswich, Town Farm Rd</t>
  </si>
  <si>
    <t>Byfield</t>
  </si>
  <si>
    <t>GovA</t>
  </si>
  <si>
    <t>Baseline Date when Marker Horizon was set: 4/28/2015</t>
  </si>
  <si>
    <t>Baseline date for T4 is 9/15/2016</t>
  </si>
  <si>
    <t>Cedar Point</t>
  </si>
  <si>
    <t>Baseline Date</t>
  </si>
  <si>
    <t>????????</t>
  </si>
  <si>
    <t>Notes</t>
  </si>
  <si>
    <t>Ditch added April 2017</t>
  </si>
  <si>
    <t># Days</t>
  </si>
  <si>
    <t>9/30/2009  - 10/2/09</t>
  </si>
  <si>
    <t>5/28/10  - 6/2/2010</t>
  </si>
  <si>
    <t>6/16/2010 - 6/17/2010</t>
  </si>
  <si>
    <t>11/3/2010 - 11/12/2010</t>
  </si>
  <si>
    <t>6/6/2011 - 6/7/2011</t>
  </si>
  <si>
    <t>10.17.2011</t>
  </si>
  <si>
    <t>Granite Control</t>
  </si>
  <si>
    <t>Granite Control (C1,C2,C3)</t>
  </si>
  <si>
    <t>Plat 1 A</t>
  </si>
  <si>
    <t>C1 A</t>
  </si>
  <si>
    <t>Plat 1 B</t>
  </si>
  <si>
    <t>C1 B</t>
  </si>
  <si>
    <t>Plat 1 C</t>
  </si>
  <si>
    <t>C1 C</t>
  </si>
  <si>
    <t>Plat 2 A</t>
  </si>
  <si>
    <t>C2 A</t>
  </si>
  <si>
    <t>Plat 2 B</t>
  </si>
  <si>
    <t>C2 B</t>
  </si>
  <si>
    <t>Plat 2 C</t>
  </si>
  <si>
    <t>C2 C</t>
  </si>
  <si>
    <t>Plat 3 A</t>
  </si>
  <si>
    <t>C3 A</t>
  </si>
  <si>
    <t>Plat 3 B</t>
  </si>
  <si>
    <t>C3 B</t>
  </si>
  <si>
    <t>Plat 3 C</t>
  </si>
  <si>
    <t>C3 C</t>
  </si>
  <si>
    <t>Granite Plugged</t>
  </si>
  <si>
    <t>Granite Plugged Veg</t>
  </si>
  <si>
    <t>Granite Plugged Veg (EV1,2,3)</t>
  </si>
  <si>
    <t>EV1 A</t>
  </si>
  <si>
    <t>EV1 B</t>
  </si>
  <si>
    <t>EV1 C</t>
  </si>
  <si>
    <t>EV2 A</t>
  </si>
  <si>
    <t>EV2 B</t>
  </si>
  <si>
    <t>EV2 C</t>
  </si>
  <si>
    <t>EV3 A</t>
  </si>
  <si>
    <t>EV3 B</t>
  </si>
  <si>
    <t>EV3 C</t>
  </si>
  <si>
    <t>Granite Plugged Unveg</t>
  </si>
  <si>
    <t>Granite Plugged Unveg (EU1,2,3)</t>
  </si>
  <si>
    <t>EU1 A</t>
  </si>
  <si>
    <t>EU1 B</t>
  </si>
  <si>
    <t>EU1 C</t>
  </si>
  <si>
    <t>EU2 A</t>
  </si>
  <si>
    <t>EU2 B</t>
  </si>
  <si>
    <t>EU2 C</t>
  </si>
  <si>
    <t>EU3 A</t>
  </si>
  <si>
    <t>EU3 B</t>
  </si>
  <si>
    <t>EU3 C</t>
  </si>
  <si>
    <t>Moody Control</t>
  </si>
  <si>
    <t>Moody Control (MC)</t>
  </si>
  <si>
    <t xml:space="preserve"> C2 C</t>
  </si>
  <si>
    <t>Moody Plugged</t>
  </si>
  <si>
    <t>Moody Plugged (ME)</t>
  </si>
  <si>
    <t>E1 A</t>
  </si>
  <si>
    <t>E1 B</t>
  </si>
  <si>
    <t>E1 C</t>
  </si>
  <si>
    <t>E2 A</t>
  </si>
  <si>
    <t>E2 B</t>
  </si>
  <si>
    <t>E2 C</t>
  </si>
  <si>
    <t xml:space="preserve">this was used in my SET report instead of the previous graph </t>
  </si>
  <si>
    <t>Y-intercept</t>
  </si>
  <si>
    <t>Yearly SE</t>
  </si>
  <si>
    <t>Yearly Growth Rate</t>
  </si>
  <si>
    <t>X Variable 1</t>
  </si>
  <si>
    <t>Intercept</t>
  </si>
  <si>
    <t>Upper 95.0%</t>
  </si>
  <si>
    <t>Lower 95.0%</t>
  </si>
  <si>
    <t>Upper 95%</t>
  </si>
  <si>
    <t>Lower 95%</t>
  </si>
  <si>
    <t>P-value</t>
  </si>
  <si>
    <t>t Stat</t>
  </si>
  <si>
    <t>Standard Error</t>
  </si>
  <si>
    <t>Coefficients</t>
  </si>
  <si>
    <t>Total</t>
  </si>
  <si>
    <t>Residual</t>
  </si>
  <si>
    <t>Regression</t>
  </si>
  <si>
    <t>Significance F</t>
  </si>
  <si>
    <t>F</t>
  </si>
  <si>
    <t>MS</t>
  </si>
  <si>
    <t>SS</t>
  </si>
  <si>
    <t>df</t>
  </si>
  <si>
    <t>ANOVA</t>
  </si>
  <si>
    <t>Observations</t>
  </si>
  <si>
    <t>Adjusted R Square</t>
  </si>
  <si>
    <t>R Square</t>
  </si>
  <si>
    <t>Multiple R</t>
  </si>
  <si>
    <t>Regression Statistics</t>
  </si>
  <si>
    <t>Unveg DOUBLE LAYER ADDED Regression 2001-10/2011</t>
  </si>
  <si>
    <t>SUMMARY OUTPUT</t>
  </si>
  <si>
    <r>
      <t xml:space="preserve">The three values where comments were added, are the actual values obtained in the field, from bottom feldspar layer to top of core in mm. This may be wrong as the 2nd feldspar layer hasn't been subtracted…but if this layer was measured…perhaps it would be more accurate compared to adding the new feldspar values to 5/21's values. </t>
    </r>
    <r>
      <rPr>
        <sz val="10"/>
        <color indexed="10"/>
        <rFont val="Arial"/>
        <family val="2"/>
      </rPr>
      <t>PLEASE come back to this. thanks!</t>
    </r>
  </si>
  <si>
    <t>yellow values are the recorded values from the field added to the "2nd baseline" values which were gotten on 5/21/2009 before the 2nd feldspar layer was added to this plot</t>
  </si>
  <si>
    <t>SE</t>
  </si>
  <si>
    <t>Average</t>
  </si>
  <si>
    <t>Platform 3</t>
  </si>
  <si>
    <t>Platform 2</t>
  </si>
  <si>
    <t>Platform 1</t>
  </si>
  <si>
    <t>Feldspar Accretion</t>
  </si>
  <si>
    <t>Yianni's figuring out double feldspar layers Granite Plugged UnVeg chart</t>
  </si>
  <si>
    <t>p value</t>
  </si>
  <si>
    <t>R2</t>
  </si>
  <si>
    <t>EU3</t>
  </si>
  <si>
    <t>Rate mm/yr (not thru Zero)</t>
  </si>
  <si>
    <t>EU2</t>
  </si>
  <si>
    <t>EU1</t>
  </si>
  <si>
    <t>Granite Plugged UnVeg</t>
  </si>
  <si>
    <t>Rate mm/yr</t>
  </si>
  <si>
    <r>
      <t xml:space="preserve">GP Unveg </t>
    </r>
    <r>
      <rPr>
        <sz val="10"/>
        <rFont val="Times New Roman"/>
        <family val="1"/>
      </rPr>
      <t>∆</t>
    </r>
  </si>
  <si>
    <r>
      <t xml:space="preserve">GP Veg </t>
    </r>
    <r>
      <rPr>
        <sz val="10"/>
        <rFont val="Times New Roman"/>
        <family val="1"/>
      </rPr>
      <t>∆</t>
    </r>
  </si>
  <si>
    <r>
      <t xml:space="preserve">GP Cont </t>
    </r>
    <r>
      <rPr>
        <sz val="10"/>
        <rFont val="Times New Roman"/>
        <family val="1"/>
      </rPr>
      <t>∆</t>
    </r>
  </si>
  <si>
    <t>Feldspar Regressions for 2001-2012  data</t>
  </si>
  <si>
    <t>EV3</t>
  </si>
  <si>
    <t>EV2</t>
  </si>
  <si>
    <t>EV1</t>
  </si>
  <si>
    <r>
      <t xml:space="preserve">M Plugged </t>
    </r>
    <r>
      <rPr>
        <sz val="10"/>
        <rFont val="Times New Roman"/>
        <family val="1"/>
      </rPr>
      <t>∆</t>
    </r>
  </si>
  <si>
    <t>M Cont</t>
  </si>
  <si>
    <t>E2</t>
  </si>
  <si>
    <t>E1</t>
  </si>
  <si>
    <t>C3</t>
  </si>
  <si>
    <t>C2</t>
  </si>
  <si>
    <t>C1</t>
  </si>
  <si>
    <t>Feldspar established 11/15/2001</t>
  </si>
  <si>
    <t>Rachel Carson NWR, Maine</t>
  </si>
  <si>
    <t xml:space="preserve"> </t>
  </si>
  <si>
    <t>Location</t>
  </si>
  <si>
    <t>Average Accretion</t>
  </si>
  <si>
    <t>Too wet</t>
  </si>
  <si>
    <t>Rep1</t>
  </si>
  <si>
    <t>Rep2</t>
  </si>
  <si>
    <t>Rep3</t>
  </si>
  <si>
    <t>Rep4</t>
  </si>
  <si>
    <t>Row Labels</t>
  </si>
  <si>
    <t>Grand Total</t>
  </si>
  <si>
    <t>Column Labels</t>
  </si>
  <si>
    <t>Average of Avg</t>
  </si>
  <si>
    <t>Town Farm Road Ipswich</t>
  </si>
  <si>
    <t>Tidal Restoration in 2004.</t>
  </si>
  <si>
    <t>Transect 1</t>
  </si>
  <si>
    <t>Transect 2</t>
  </si>
  <si>
    <t>Transect 3</t>
  </si>
  <si>
    <t>T3 = too wet in 2017</t>
  </si>
  <si>
    <t>Danvers</t>
  </si>
  <si>
    <t>Essex, Conomo</t>
  </si>
  <si>
    <t xml:space="preserve">Rockport, </t>
  </si>
  <si>
    <t>Transect 3 lost 2017</t>
  </si>
  <si>
    <t>Rowley</t>
  </si>
  <si>
    <t>Rockport</t>
  </si>
  <si>
    <t>Seaview St</t>
  </si>
  <si>
    <t>Railroad Ave</t>
  </si>
  <si>
    <t>Restored 2</t>
  </si>
  <si>
    <t>Restored 1</t>
  </si>
  <si>
    <t>Mass General</t>
  </si>
  <si>
    <t>Transect 0</t>
  </si>
  <si>
    <t>Transect 4</t>
  </si>
  <si>
    <t>Not Recorded</t>
  </si>
  <si>
    <t xml:space="preserve">Site Lost </t>
  </si>
  <si>
    <t>New Baseline at 11/1/2017</t>
  </si>
  <si>
    <t xml:space="preserve"> Transect 1</t>
  </si>
  <si>
    <t>Transect 0.5</t>
  </si>
  <si>
    <t>T4</t>
  </si>
  <si>
    <t>T5</t>
  </si>
  <si>
    <t xml:space="preserve"> Transect 1 (Upstream)</t>
  </si>
  <si>
    <t>Transect 2 (Downstream)</t>
  </si>
  <si>
    <t>Restricted</t>
  </si>
  <si>
    <t>Transect 0 (Upstream)</t>
  </si>
  <si>
    <t>Transect 1 (Upstream)</t>
  </si>
  <si>
    <t>Transect 2 (Upstream)</t>
  </si>
  <si>
    <t>Transect 3 (Downstream)</t>
  </si>
  <si>
    <t>Transect 4 (Downstream)</t>
  </si>
  <si>
    <t>Transect 3 (Upstream)</t>
  </si>
  <si>
    <t>Transect 0.5 (Upstream)</t>
  </si>
  <si>
    <t>Transect 0 (Downstream)</t>
  </si>
  <si>
    <t xml:space="preserve"> Transect 1 (Restricted)</t>
  </si>
  <si>
    <t>Transect 2 (Reference)</t>
  </si>
  <si>
    <t>Transect 1 (Downstream)</t>
  </si>
  <si>
    <t>Transect 4 (Upstream)</t>
  </si>
  <si>
    <t>Sum of Avg</t>
  </si>
  <si>
    <t>Transect 5 (Downstream)</t>
  </si>
  <si>
    <t>Saratoga Creek</t>
  </si>
  <si>
    <t>T3 = Too wet in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</si>
</sst>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mm/dd/yy"/>
  </numFmts>
  <fonts count="17" x14ac:knownFonts="1">
    <font>
      <sz val="11"/>
      <color theme="1"/>
      <name val="Calibri"/>
      <family val="2"/>
      <scheme val="minor"/>
    </font>
    <font>
      <b/>
      <sz val="16"/>
      <color rgb="FFFF0000"/>
      <name val="Calibri"/>
      <family val="2"/>
      <scheme val="minor"/>
    </font>
    <font>
      <b/>
      <sz val="12"/>
      <name val="Arial"/>
      <family val="2"/>
    </font>
    <font>
      <sz val="10"/>
      <name val="Arial"/>
      <family val="2"/>
    </font>
    <font>
      <b/>
      <sz val="10"/>
      <name val="Arial"/>
      <family val="2"/>
    </font>
    <font>
      <b/>
      <sz val="11"/>
      <color rgb="FFFF0000"/>
      <name val="Calibri"/>
      <family val="2"/>
      <scheme val="minor"/>
    </font>
    <font>
      <b/>
      <sz val="11"/>
      <color theme="1"/>
      <name val="Calibri"/>
      <family val="2"/>
      <scheme val="minor"/>
    </font>
    <font>
      <sz val="10"/>
      <name val="Arial"/>
    </font>
    <font>
      <b/>
      <sz val="12"/>
      <color indexed="10"/>
      <name val="Arial"/>
      <family val="2"/>
    </font>
    <font>
      <sz val="11"/>
      <name val="Calibri"/>
      <family val="2"/>
      <scheme val="minor"/>
    </font>
    <font>
      <b/>
      <sz val="8"/>
      <color indexed="81"/>
      <name val="Tahoma"/>
      <family val="2"/>
    </font>
    <font>
      <sz val="8"/>
      <color indexed="81"/>
      <name val="Tahoma"/>
      <family val="2"/>
    </font>
    <font>
      <i/>
      <sz val="10"/>
      <name val="Arial"/>
      <family val="2"/>
    </font>
    <font>
      <sz val="10"/>
      <color indexed="10"/>
      <name val="Arial"/>
      <family val="2"/>
    </font>
    <font>
      <sz val="9"/>
      <name val="Arial"/>
      <family val="2"/>
    </font>
    <font>
      <sz val="10"/>
      <name val="Times New Roman"/>
      <family val="1"/>
    </font>
    <font>
      <b/>
      <sz val="9"/>
      <name val="Arial"/>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249977111117893"/>
        <bgColor indexed="64"/>
      </patternFill>
    </fill>
    <fill>
      <patternFill patternType="solid">
        <fgColor rgb="FFC5FFC5"/>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rgb="FFFFFF00"/>
        <bgColor indexed="64"/>
      </patternFill>
    </fill>
    <fill>
      <patternFill patternType="solid">
        <fgColor indexed="13"/>
        <bgColor indexed="64"/>
      </patternFill>
    </fill>
    <fill>
      <patternFill patternType="solid">
        <fgColor indexed="42"/>
        <bgColor indexed="64"/>
      </patternFill>
    </fill>
    <fill>
      <patternFill patternType="solid">
        <fgColor rgb="FFA0EAAC"/>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indexed="43"/>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99FF99"/>
        <bgColor indexed="64"/>
      </patternFill>
    </fill>
    <fill>
      <patternFill patternType="solid">
        <fgColor theme="4" tint="0.79998168889431442"/>
        <bgColor theme="4" tint="0.79998168889431442"/>
      </patternFill>
    </fill>
  </fills>
  <borders count="20">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theme="4" tint="0.39997558519241921"/>
      </bottom>
      <diagonal/>
    </border>
    <border>
      <left/>
      <right/>
      <top style="thin">
        <color theme="4" tint="0.39997558519241921"/>
      </top>
      <bottom/>
      <diagonal/>
    </border>
  </borders>
  <cellStyleXfs count="3">
    <xf numFmtId="0" fontId="0" fillId="0" borderId="0"/>
    <xf numFmtId="0" fontId="3" fillId="0" borderId="0"/>
    <xf numFmtId="0" fontId="7" fillId="0" borderId="0"/>
  </cellStyleXfs>
  <cellXfs count="287">
    <xf numFmtId="0" fontId="0" fillId="0" borderId="0" xfId="0"/>
    <xf numFmtId="0" fontId="0" fillId="0" borderId="0" xfId="0"/>
    <xf numFmtId="0" fontId="0" fillId="0" borderId="4" xfId="0" applyBorder="1"/>
    <xf numFmtId="0" fontId="0" fillId="3" borderId="0" xfId="0" applyFill="1"/>
    <xf numFmtId="0" fontId="1" fillId="3" borderId="0" xfId="0" applyFont="1" applyFill="1" applyAlignment="1"/>
    <xf numFmtId="0" fontId="0" fillId="0" borderId="0" xfId="0" applyFont="1"/>
    <xf numFmtId="0" fontId="0" fillId="0" borderId="0" xfId="0"/>
    <xf numFmtId="0" fontId="0" fillId="3" borderId="0" xfId="0" applyFill="1"/>
    <xf numFmtId="0" fontId="0" fillId="4" borderId="1" xfId="0" applyFill="1" applyBorder="1" applyAlignment="1">
      <alignment horizontal="right"/>
    </xf>
    <xf numFmtId="0" fontId="0" fillId="4" borderId="1" xfId="0" applyFill="1" applyBorder="1" applyAlignment="1">
      <alignment horizontal="center" vertical="center"/>
    </xf>
    <xf numFmtId="14" fontId="0" fillId="0" borderId="4" xfId="0" applyNumberFormat="1" applyBorder="1"/>
    <xf numFmtId="14" fontId="0" fillId="2" borderId="4" xfId="0" applyNumberFormat="1" applyFill="1" applyBorder="1"/>
    <xf numFmtId="0" fontId="0" fillId="2" borderId="3" xfId="0" applyFill="1" applyBorder="1" applyAlignment="1">
      <alignment horizontal="right"/>
    </xf>
    <xf numFmtId="0" fontId="0" fillId="2" borderId="4" xfId="0" applyFill="1" applyBorder="1" applyAlignment="1">
      <alignment horizontal="right"/>
    </xf>
    <xf numFmtId="0" fontId="5" fillId="5" borderId="4" xfId="0" applyFont="1" applyFill="1" applyBorder="1"/>
    <xf numFmtId="2" fontId="4" fillId="2" borderId="5" xfId="0" applyNumberFormat="1" applyFont="1" applyFill="1" applyBorder="1"/>
    <xf numFmtId="2" fontId="4" fillId="2" borderId="4" xfId="0" applyNumberFormat="1" applyFont="1" applyFill="1" applyBorder="1"/>
    <xf numFmtId="0" fontId="5" fillId="2" borderId="0" xfId="0" applyFont="1" applyFill="1"/>
    <xf numFmtId="0" fontId="0" fillId="2" borderId="4" xfId="0" applyFont="1" applyFill="1" applyBorder="1" applyAlignment="1">
      <alignment horizontal="center"/>
    </xf>
    <xf numFmtId="0" fontId="0" fillId="4" borderId="4" xfId="0" applyFill="1" applyBorder="1"/>
    <xf numFmtId="1" fontId="0" fillId="2" borderId="4" xfId="0" applyNumberFormat="1" applyFill="1" applyBorder="1"/>
    <xf numFmtId="164" fontId="0" fillId="2" borderId="4" xfId="0" applyNumberFormat="1" applyFill="1" applyBorder="1" applyAlignment="1">
      <alignment horizontal="right"/>
    </xf>
    <xf numFmtId="1" fontId="0" fillId="2" borderId="4" xfId="0" applyNumberFormat="1" applyFill="1" applyBorder="1" applyAlignment="1">
      <alignment horizontal="right"/>
    </xf>
    <xf numFmtId="2" fontId="0" fillId="2" borderId="4" xfId="0" applyNumberFormat="1" applyFill="1" applyBorder="1" applyAlignment="1">
      <alignment horizontal="right"/>
    </xf>
    <xf numFmtId="0" fontId="0" fillId="2" borderId="4" xfId="0" applyFill="1" applyBorder="1"/>
    <xf numFmtId="14" fontId="0" fillId="0" borderId="0" xfId="0" applyNumberFormat="1" applyFont="1"/>
    <xf numFmtId="14" fontId="0" fillId="0" borderId="4" xfId="0" applyNumberFormat="1" applyFill="1" applyBorder="1"/>
    <xf numFmtId="0" fontId="0" fillId="4" borderId="4" xfId="0" applyFill="1" applyBorder="1" applyAlignment="1">
      <alignment horizontal="center" vertical="center"/>
    </xf>
    <xf numFmtId="0" fontId="0" fillId="6" borderId="0" xfId="0" applyFill="1"/>
    <xf numFmtId="14" fontId="0" fillId="0" borderId="4" xfId="0" applyNumberFormat="1" applyFont="1" applyBorder="1"/>
    <xf numFmtId="0" fontId="0" fillId="7" borderId="0" xfId="0" applyFill="1"/>
    <xf numFmtId="2" fontId="0" fillId="0" borderId="4" xfId="0" applyNumberFormat="1" applyBorder="1"/>
    <xf numFmtId="0" fontId="0" fillId="6" borderId="4" xfId="0" applyFill="1" applyBorder="1"/>
    <xf numFmtId="0" fontId="0" fillId="7" borderId="4" xfId="0" applyFill="1" applyBorder="1"/>
    <xf numFmtId="0" fontId="0" fillId="0" borderId="4" xfId="0" applyFill="1" applyBorder="1"/>
    <xf numFmtId="0" fontId="0" fillId="5" borderId="0" xfId="0" applyFill="1"/>
    <xf numFmtId="0" fontId="0" fillId="0" borderId="0" xfId="0" applyFill="1"/>
    <xf numFmtId="0" fontId="0" fillId="0" borderId="4" xfId="0" applyBorder="1" applyAlignment="1">
      <alignment wrapText="1"/>
    </xf>
    <xf numFmtId="14" fontId="0" fillId="0" borderId="0" xfId="0" applyNumberFormat="1"/>
    <xf numFmtId="0" fontId="0" fillId="0" borderId="6" xfId="0" applyFill="1" applyBorder="1"/>
    <xf numFmtId="0" fontId="0" fillId="0" borderId="7" xfId="0" applyFill="1" applyBorder="1"/>
    <xf numFmtId="2" fontId="0" fillId="0" borderId="6" xfId="0" applyNumberFormat="1" applyFill="1" applyBorder="1"/>
    <xf numFmtId="0" fontId="0" fillId="0" borderId="5" xfId="0" applyBorder="1"/>
    <xf numFmtId="14" fontId="0" fillId="0" borderId="5" xfId="0" applyNumberFormat="1" applyFill="1" applyBorder="1"/>
    <xf numFmtId="0" fontId="0" fillId="2" borderId="5" xfId="0" applyFill="1" applyBorder="1" applyAlignment="1">
      <alignment horizontal="right"/>
    </xf>
    <xf numFmtId="2" fontId="0" fillId="0" borderId="4" xfId="0" applyNumberFormat="1" applyFill="1" applyBorder="1"/>
    <xf numFmtId="0" fontId="1" fillId="0" borderId="0" xfId="0" applyFont="1" applyFill="1" applyAlignment="1"/>
    <xf numFmtId="0" fontId="0" fillId="2" borderId="1" xfId="0" applyFill="1" applyBorder="1" applyAlignment="1">
      <alignment horizontal="right"/>
    </xf>
    <xf numFmtId="0" fontId="5" fillId="5" borderId="4" xfId="0" applyFont="1" applyFill="1" applyBorder="1" applyAlignment="1">
      <alignment horizontal="center"/>
    </xf>
    <xf numFmtId="0" fontId="5" fillId="5" borderId="4" xfId="0" applyFont="1" applyFill="1" applyBorder="1" applyAlignment="1">
      <alignment horizontal="center"/>
    </xf>
    <xf numFmtId="14" fontId="0" fillId="0" borderId="6" xfId="0" applyNumberFormat="1" applyFill="1" applyBorder="1"/>
    <xf numFmtId="0" fontId="5" fillId="5" borderId="6" xfId="0" applyFont="1" applyFill="1" applyBorder="1"/>
    <xf numFmtId="14" fontId="2" fillId="8" borderId="8" xfId="2" applyNumberFormat="1" applyFont="1" applyFill="1" applyBorder="1" applyAlignment="1">
      <alignment horizontal="center"/>
    </xf>
    <xf numFmtId="0" fontId="2" fillId="9" borderId="8" xfId="2" applyFont="1" applyFill="1" applyBorder="1" applyAlignment="1">
      <alignment horizontal="center"/>
    </xf>
    <xf numFmtId="0" fontId="7" fillId="2" borderId="0" xfId="2" applyFill="1"/>
    <xf numFmtId="0" fontId="8" fillId="10" borderId="1" xfId="2" applyFont="1" applyFill="1" applyBorder="1" applyAlignment="1">
      <alignment horizontal="center"/>
    </xf>
    <xf numFmtId="0" fontId="7" fillId="11" borderId="8" xfId="2" applyFill="1" applyBorder="1"/>
    <xf numFmtId="0" fontId="7" fillId="11" borderId="9" xfId="2" applyFill="1" applyBorder="1"/>
    <xf numFmtId="0" fontId="8" fillId="10" borderId="8" xfId="2" applyFont="1" applyFill="1" applyBorder="1" applyAlignment="1">
      <alignment horizontal="center"/>
    </xf>
    <xf numFmtId="0" fontId="8" fillId="10" borderId="2" xfId="2" applyFont="1" applyFill="1" applyBorder="1" applyAlignment="1">
      <alignment horizontal="center"/>
    </xf>
    <xf numFmtId="0" fontId="8" fillId="10" borderId="9" xfId="2" applyFont="1" applyFill="1" applyBorder="1" applyAlignment="1">
      <alignment horizontal="center"/>
    </xf>
    <xf numFmtId="0" fontId="8" fillId="10" borderId="4" xfId="2" applyFont="1" applyFill="1" applyBorder="1" applyAlignment="1">
      <alignment horizontal="center"/>
    </xf>
    <xf numFmtId="0" fontId="7" fillId="2" borderId="3" xfId="2" applyFill="1" applyBorder="1" applyAlignment="1">
      <alignment horizontal="right"/>
    </xf>
    <xf numFmtId="2" fontId="4" fillId="2" borderId="3" xfId="2" applyNumberFormat="1" applyFont="1" applyFill="1" applyBorder="1"/>
    <xf numFmtId="0" fontId="7" fillId="2" borderId="12" xfId="2" applyFill="1" applyBorder="1"/>
    <xf numFmtId="0" fontId="7" fillId="2" borderId="13" xfId="2" applyFill="1" applyBorder="1"/>
    <xf numFmtId="0" fontId="3" fillId="2" borderId="5" xfId="2" applyFont="1" applyFill="1" applyBorder="1" applyAlignment="1">
      <alignment horizontal="right"/>
    </xf>
    <xf numFmtId="0" fontId="7" fillId="2" borderId="3" xfId="2" applyFill="1" applyBorder="1"/>
    <xf numFmtId="2" fontId="4" fillId="2" borderId="0" xfId="2" applyNumberFormat="1" applyFont="1" applyFill="1"/>
    <xf numFmtId="0" fontId="7" fillId="3" borderId="0" xfId="2" applyFill="1"/>
    <xf numFmtId="0" fontId="7" fillId="2" borderId="7" xfId="2" applyFill="1" applyBorder="1" applyAlignment="1">
      <alignment horizontal="right"/>
    </xf>
    <xf numFmtId="2" fontId="4" fillId="2" borderId="7" xfId="2" applyNumberFormat="1" applyFont="1" applyFill="1" applyBorder="1"/>
    <xf numFmtId="0" fontId="7" fillId="2" borderId="0" xfId="2" applyFill="1" applyBorder="1"/>
    <xf numFmtId="0" fontId="7" fillId="2" borderId="14" xfId="2" applyFill="1" applyBorder="1"/>
    <xf numFmtId="0" fontId="3" fillId="2" borderId="6" xfId="2" applyFont="1" applyFill="1" applyBorder="1" applyAlignment="1">
      <alignment horizontal="right"/>
    </xf>
    <xf numFmtId="0" fontId="7" fillId="2" borderId="7" xfId="2" applyFill="1" applyBorder="1"/>
    <xf numFmtId="0" fontId="7" fillId="3" borderId="0" xfId="2" applyFill="1" applyBorder="1"/>
    <xf numFmtId="0" fontId="7" fillId="2" borderId="11" xfId="2" applyFill="1" applyBorder="1"/>
    <xf numFmtId="0" fontId="7" fillId="2" borderId="10" xfId="2" applyFill="1" applyBorder="1"/>
    <xf numFmtId="0" fontId="7" fillId="2" borderId="2" xfId="2" applyFill="1" applyBorder="1"/>
    <xf numFmtId="0" fontId="8" fillId="10" borderId="3" xfId="2" applyFont="1" applyFill="1" applyBorder="1" applyAlignment="1">
      <alignment horizontal="center"/>
    </xf>
    <xf numFmtId="0" fontId="7" fillId="11" borderId="4" xfId="2" applyFill="1" applyBorder="1"/>
    <xf numFmtId="2" fontId="4" fillId="2" borderId="0" xfId="2" applyNumberFormat="1" applyFont="1" applyFill="1" applyBorder="1"/>
    <xf numFmtId="2" fontId="7" fillId="2" borderId="0" xfId="2" applyNumberFormat="1" applyFill="1"/>
    <xf numFmtId="0" fontId="7" fillId="2" borderId="10" xfId="2" applyFill="1" applyBorder="1" applyAlignment="1">
      <alignment horizontal="right"/>
    </xf>
    <xf numFmtId="0" fontId="3" fillId="2" borderId="15" xfId="2" applyFont="1" applyFill="1" applyBorder="1" applyAlignment="1">
      <alignment horizontal="right"/>
    </xf>
    <xf numFmtId="0" fontId="8" fillId="10" borderId="10" xfId="2" applyFont="1" applyFill="1" applyBorder="1" applyAlignment="1">
      <alignment horizontal="center"/>
    </xf>
    <xf numFmtId="0" fontId="7" fillId="11" borderId="0" xfId="2" applyFill="1" applyBorder="1"/>
    <xf numFmtId="0" fontId="7" fillId="11" borderId="6" xfId="2" applyFill="1" applyBorder="1"/>
    <xf numFmtId="0" fontId="7" fillId="11" borderId="14" xfId="2" applyFill="1" applyBorder="1"/>
    <xf numFmtId="0" fontId="3" fillId="2" borderId="3" xfId="2" applyFont="1" applyFill="1" applyBorder="1" applyAlignment="1">
      <alignment horizontal="right"/>
    </xf>
    <xf numFmtId="0" fontId="3" fillId="2" borderId="7" xfId="2" applyFont="1" applyFill="1" applyBorder="1" applyAlignment="1">
      <alignment horizontal="right"/>
    </xf>
    <xf numFmtId="2" fontId="4" fillId="2" borderId="10" xfId="2" applyNumberFormat="1" applyFont="1" applyFill="1" applyBorder="1"/>
    <xf numFmtId="2" fontId="4" fillId="2" borderId="2" xfId="2" applyNumberFormat="1" applyFont="1" applyFill="1" applyBorder="1"/>
    <xf numFmtId="0" fontId="9" fillId="3" borderId="0" xfId="2" applyFont="1" applyFill="1"/>
    <xf numFmtId="2" fontId="4" fillId="2" borderId="12" xfId="2" applyNumberFormat="1" applyFont="1" applyFill="1" applyBorder="1"/>
    <xf numFmtId="0" fontId="3" fillId="2" borderId="10" xfId="2" applyFont="1" applyFill="1" applyBorder="1" applyAlignment="1">
      <alignment horizontal="right"/>
    </xf>
    <xf numFmtId="0" fontId="7" fillId="3" borderId="2" xfId="2" applyFill="1" applyBorder="1"/>
    <xf numFmtId="14" fontId="7" fillId="2" borderId="0" xfId="2" applyNumberFormat="1" applyFill="1"/>
    <xf numFmtId="0" fontId="3" fillId="2" borderId="0" xfId="2" applyFont="1" applyFill="1"/>
    <xf numFmtId="0" fontId="3" fillId="3" borderId="0" xfId="2" applyFont="1" applyFill="1" applyBorder="1"/>
    <xf numFmtId="0" fontId="7" fillId="3" borderId="0" xfId="2" applyFill="1" applyBorder="1" applyAlignment="1"/>
    <xf numFmtId="0" fontId="7" fillId="12" borderId="0" xfId="2" applyFill="1"/>
    <xf numFmtId="0" fontId="7" fillId="13" borderId="0" xfId="2" applyFill="1"/>
    <xf numFmtId="0" fontId="3" fillId="13" borderId="0" xfId="2" applyFont="1" applyFill="1"/>
    <xf numFmtId="0" fontId="12" fillId="3" borderId="0" xfId="2" applyFont="1" applyFill="1" applyBorder="1" applyAlignment="1">
      <alignment horizontal="center"/>
    </xf>
    <xf numFmtId="0" fontId="7" fillId="12" borderId="16" xfId="2" applyFill="1" applyBorder="1" applyAlignment="1"/>
    <xf numFmtId="0" fontId="7" fillId="13" borderId="0" xfId="2" applyFill="1" applyBorder="1" applyAlignment="1"/>
    <xf numFmtId="0" fontId="7" fillId="13" borderId="16" xfId="2" applyFill="1" applyBorder="1" applyAlignment="1"/>
    <xf numFmtId="0" fontId="7" fillId="12" borderId="0" xfId="2" applyFill="1" applyBorder="1" applyAlignment="1"/>
    <xf numFmtId="0" fontId="12" fillId="12" borderId="17" xfId="2" applyFont="1" applyFill="1" applyBorder="1" applyAlignment="1">
      <alignment horizontal="center"/>
    </xf>
    <xf numFmtId="0" fontId="12" fillId="13" borderId="0" xfId="2" applyFont="1" applyFill="1" applyBorder="1" applyAlignment="1">
      <alignment horizontal="center"/>
    </xf>
    <xf numFmtId="0" fontId="12" fillId="13" borderId="17" xfId="2" applyFont="1" applyFill="1" applyBorder="1" applyAlignment="1">
      <alignment horizontal="center"/>
    </xf>
    <xf numFmtId="0" fontId="12" fillId="12" borderId="17" xfId="2" applyFont="1" applyFill="1" applyBorder="1" applyAlignment="1">
      <alignment horizontal="centerContinuous"/>
    </xf>
    <xf numFmtId="0" fontId="12" fillId="13" borderId="17" xfId="2" applyFont="1" applyFill="1" applyBorder="1" applyAlignment="1">
      <alignment horizontal="centerContinuous"/>
    </xf>
    <xf numFmtId="0" fontId="7" fillId="14" borderId="0" xfId="2" applyFill="1"/>
    <xf numFmtId="0" fontId="3" fillId="3" borderId="0" xfId="2" applyFont="1" applyFill="1" applyBorder="1" applyAlignment="1"/>
    <xf numFmtId="0" fontId="7" fillId="15" borderId="0" xfId="2" applyFill="1"/>
    <xf numFmtId="0" fontId="7" fillId="14" borderId="16" xfId="2" applyFill="1" applyBorder="1" applyAlignment="1"/>
    <xf numFmtId="0" fontId="7" fillId="14" borderId="0" xfId="2" applyFill="1" applyBorder="1" applyAlignment="1"/>
    <xf numFmtId="0" fontId="12" fillId="14" borderId="17" xfId="2" applyFont="1" applyFill="1" applyBorder="1" applyAlignment="1">
      <alignment horizontal="center"/>
    </xf>
    <xf numFmtId="0" fontId="7" fillId="15" borderId="16" xfId="2" applyFill="1" applyBorder="1" applyAlignment="1"/>
    <xf numFmtId="0" fontId="7" fillId="15" borderId="0" xfId="2" applyFill="1" applyBorder="1" applyAlignment="1"/>
    <xf numFmtId="0" fontId="12" fillId="15" borderId="17" xfId="2" applyFont="1" applyFill="1" applyBorder="1" applyAlignment="1">
      <alignment horizontal="center"/>
    </xf>
    <xf numFmtId="2" fontId="3" fillId="3" borderId="0" xfId="2" applyNumberFormat="1" applyFont="1" applyFill="1" applyBorder="1"/>
    <xf numFmtId="2" fontId="3" fillId="3" borderId="15" xfId="2" applyNumberFormat="1" applyFont="1" applyFill="1" applyBorder="1"/>
    <xf numFmtId="2" fontId="3" fillId="8" borderId="11" xfId="2" applyNumberFormat="1" applyFont="1" applyFill="1" applyBorder="1"/>
    <xf numFmtId="2" fontId="7" fillId="2" borderId="2" xfId="2" applyNumberFormat="1" applyFill="1" applyBorder="1"/>
    <xf numFmtId="2" fontId="3" fillId="8" borderId="2" xfId="2" applyNumberFormat="1" applyFont="1" applyFill="1" applyBorder="1"/>
    <xf numFmtId="2" fontId="3" fillId="2" borderId="2" xfId="2" applyNumberFormat="1" applyFont="1" applyFill="1" applyBorder="1"/>
    <xf numFmtId="2" fontId="3" fillId="2" borderId="2" xfId="2" applyNumberFormat="1" applyFont="1" applyFill="1" applyBorder="1" applyAlignment="1">
      <alignment horizontal="right"/>
    </xf>
    <xf numFmtId="2" fontId="3" fillId="8" borderId="0" xfId="2" applyNumberFormat="1" applyFont="1" applyFill="1" applyBorder="1"/>
    <xf numFmtId="2" fontId="3" fillId="8" borderId="6" xfId="2" applyNumberFormat="1" applyFont="1" applyFill="1" applyBorder="1"/>
    <xf numFmtId="2" fontId="3" fillId="8" borderId="14" xfId="2" applyNumberFormat="1" applyFont="1" applyFill="1" applyBorder="1"/>
    <xf numFmtId="2" fontId="7" fillId="2" borderId="0" xfId="2" applyNumberFormat="1" applyFill="1" applyBorder="1"/>
    <xf numFmtId="2" fontId="3" fillId="2" borderId="0" xfId="2" applyNumberFormat="1" applyFont="1" applyFill="1" applyBorder="1"/>
    <xf numFmtId="2" fontId="3" fillId="2" borderId="0" xfId="2" applyNumberFormat="1" applyFont="1" applyFill="1" applyBorder="1" applyAlignment="1">
      <alignment horizontal="right"/>
    </xf>
    <xf numFmtId="2" fontId="3" fillId="3" borderId="14" xfId="2" applyNumberFormat="1" applyFont="1" applyFill="1" applyBorder="1"/>
    <xf numFmtId="2" fontId="3" fillId="2" borderId="6" xfId="2" applyNumberFormat="1" applyFont="1" applyFill="1" applyBorder="1"/>
    <xf numFmtId="2" fontId="3" fillId="2" borderId="14" xfId="2" applyNumberFormat="1" applyFont="1" applyFill="1" applyBorder="1"/>
    <xf numFmtId="0" fontId="12" fillId="14" borderId="17" xfId="2" applyFont="1" applyFill="1" applyBorder="1" applyAlignment="1">
      <alignment horizontal="centerContinuous"/>
    </xf>
    <xf numFmtId="0" fontId="12" fillId="3" borderId="0" xfId="2" applyFont="1" applyFill="1" applyBorder="1" applyAlignment="1">
      <alignment horizontal="centerContinuous"/>
    </xf>
    <xf numFmtId="2" fontId="4" fillId="16" borderId="0" xfId="2" applyNumberFormat="1" applyFont="1" applyFill="1" applyBorder="1" applyAlignment="1">
      <alignment horizontal="right"/>
    </xf>
    <xf numFmtId="2" fontId="4" fillId="16" borderId="11" xfId="2" applyNumberFormat="1" applyFont="1" applyFill="1" applyBorder="1" applyAlignment="1">
      <alignment horizontal="right"/>
    </xf>
    <xf numFmtId="2" fontId="4" fillId="16" borderId="2" xfId="2" applyNumberFormat="1" applyFont="1" applyFill="1" applyBorder="1" applyAlignment="1">
      <alignment horizontal="right"/>
    </xf>
    <xf numFmtId="0" fontId="4" fillId="16" borderId="10" xfId="2" applyFont="1" applyFill="1" applyBorder="1" applyAlignment="1">
      <alignment horizontal="right"/>
    </xf>
    <xf numFmtId="0" fontId="12" fillId="15" borderId="17" xfId="2" applyFont="1" applyFill="1" applyBorder="1" applyAlignment="1">
      <alignment horizontal="centerContinuous"/>
    </xf>
    <xf numFmtId="2" fontId="4" fillId="16" borderId="14" xfId="2" applyNumberFormat="1" applyFont="1" applyFill="1" applyBorder="1" applyAlignment="1">
      <alignment horizontal="right"/>
    </xf>
    <xf numFmtId="2" fontId="4" fillId="16" borderId="12" xfId="2" applyNumberFormat="1" applyFont="1" applyFill="1" applyBorder="1" applyAlignment="1">
      <alignment horizontal="right"/>
    </xf>
    <xf numFmtId="0" fontId="4" fillId="16" borderId="3" xfId="2" applyFont="1" applyFill="1" applyBorder="1" applyAlignment="1">
      <alignment horizontal="right"/>
    </xf>
    <xf numFmtId="2" fontId="3" fillId="2" borderId="11" xfId="2" applyNumberFormat="1" applyFont="1" applyFill="1" applyBorder="1" applyAlignment="1">
      <alignment horizontal="right"/>
    </xf>
    <xf numFmtId="0" fontId="3" fillId="2" borderId="10" xfId="2" applyFont="1" applyFill="1" applyBorder="1" applyAlignment="1">
      <alignment horizontal="center"/>
    </xf>
    <xf numFmtId="2" fontId="3" fillId="2" borderId="0" xfId="2" applyNumberFormat="1" applyFont="1" applyFill="1" applyBorder="1" applyAlignment="1"/>
    <xf numFmtId="2" fontId="3" fillId="2" borderId="14" xfId="2" applyNumberFormat="1" applyFont="1" applyFill="1" applyBorder="1" applyAlignment="1"/>
    <xf numFmtId="0" fontId="3" fillId="2" borderId="7" xfId="2" applyFont="1" applyFill="1" applyBorder="1" applyAlignment="1">
      <alignment horizontal="center"/>
    </xf>
    <xf numFmtId="0" fontId="7" fillId="17" borderId="16" xfId="2" applyFill="1" applyBorder="1" applyAlignment="1"/>
    <xf numFmtId="2" fontId="3" fillId="2" borderId="14" xfId="2" applyNumberFormat="1" applyFont="1" applyFill="1" applyBorder="1" applyAlignment="1">
      <alignment horizontal="right"/>
    </xf>
    <xf numFmtId="0" fontId="7" fillId="17" borderId="0" xfId="2" applyFill="1" applyBorder="1" applyAlignment="1"/>
    <xf numFmtId="0" fontId="7" fillId="18" borderId="0" xfId="2" applyFill="1"/>
    <xf numFmtId="0" fontId="12" fillId="17" borderId="17" xfId="2" applyFont="1" applyFill="1" applyBorder="1" applyAlignment="1">
      <alignment horizontal="center"/>
    </xf>
    <xf numFmtId="0" fontId="7" fillId="17" borderId="0" xfId="2" applyFill="1"/>
    <xf numFmtId="0" fontId="7" fillId="18" borderId="16" xfId="2" applyFill="1" applyBorder="1" applyAlignment="1"/>
    <xf numFmtId="2" fontId="3" fillId="2" borderId="12" xfId="2" applyNumberFormat="1" applyFont="1" applyFill="1" applyBorder="1" applyAlignment="1">
      <alignment horizontal="right"/>
    </xf>
    <xf numFmtId="0" fontId="7" fillId="18" borderId="0" xfId="2" applyFill="1" applyBorder="1" applyAlignment="1"/>
    <xf numFmtId="14" fontId="3" fillId="2" borderId="0" xfId="2" applyNumberFormat="1" applyFont="1" applyFill="1" applyBorder="1"/>
    <xf numFmtId="14" fontId="3" fillId="2" borderId="15" xfId="2" applyNumberFormat="1" applyFont="1" applyFill="1" applyBorder="1"/>
    <xf numFmtId="14" fontId="3" fillId="2" borderId="11" xfId="2" applyNumberFormat="1" applyFont="1" applyFill="1" applyBorder="1"/>
    <xf numFmtId="14" fontId="3" fillId="2" borderId="2" xfId="2" applyNumberFormat="1" applyFont="1" applyFill="1" applyBorder="1"/>
    <xf numFmtId="165" fontId="3" fillId="2" borderId="0" xfId="2" applyNumberFormat="1" applyFont="1" applyFill="1" applyBorder="1" applyAlignment="1"/>
    <xf numFmtId="165" fontId="3" fillId="2" borderId="7" xfId="2" applyNumberFormat="1" applyFont="1" applyFill="1" applyBorder="1" applyAlignment="1"/>
    <xf numFmtId="0" fontId="12" fillId="18" borderId="17" xfId="2" applyFont="1" applyFill="1" applyBorder="1" applyAlignment="1">
      <alignment horizontal="center"/>
    </xf>
    <xf numFmtId="0" fontId="8" fillId="10" borderId="0" xfId="2" applyFont="1" applyFill="1" applyBorder="1" applyAlignment="1">
      <alignment horizontal="left"/>
    </xf>
    <xf numFmtId="0" fontId="8" fillId="10" borderId="9" xfId="2" applyFont="1" applyFill="1" applyBorder="1" applyAlignment="1">
      <alignment horizontal="left"/>
    </xf>
    <xf numFmtId="0" fontId="8" fillId="10" borderId="8" xfId="2" applyFont="1" applyFill="1" applyBorder="1" applyAlignment="1">
      <alignment horizontal="left"/>
    </xf>
    <xf numFmtId="0" fontId="8" fillId="10" borderId="1" xfId="2" applyFont="1" applyFill="1" applyBorder="1" applyAlignment="1">
      <alignment horizontal="left"/>
    </xf>
    <xf numFmtId="2" fontId="3" fillId="3" borderId="2" xfId="2" applyNumberFormat="1" applyFont="1" applyFill="1" applyBorder="1"/>
    <xf numFmtId="0" fontId="12" fillId="17" borderId="17" xfId="2" applyFont="1" applyFill="1" applyBorder="1" applyAlignment="1">
      <alignment horizontal="centerContinuous"/>
    </xf>
    <xf numFmtId="0" fontId="7" fillId="0" borderId="0" xfId="2" applyFill="1"/>
    <xf numFmtId="2" fontId="3" fillId="2" borderId="12" xfId="2" applyNumberFormat="1" applyFont="1" applyFill="1" applyBorder="1"/>
    <xf numFmtId="0" fontId="4" fillId="16" borderId="15" xfId="2" applyFont="1" applyFill="1" applyBorder="1" applyAlignment="1">
      <alignment horizontal="right"/>
    </xf>
    <xf numFmtId="0" fontId="12" fillId="18" borderId="17" xfId="2" applyFont="1" applyFill="1" applyBorder="1" applyAlignment="1">
      <alignment horizontal="centerContinuous"/>
    </xf>
    <xf numFmtId="11" fontId="7" fillId="2" borderId="11" xfId="2" applyNumberFormat="1" applyFill="1" applyBorder="1"/>
    <xf numFmtId="11" fontId="7" fillId="2" borderId="2" xfId="2" applyNumberFormat="1" applyFill="1" applyBorder="1"/>
    <xf numFmtId="0" fontId="3" fillId="2" borderId="10" xfId="2" applyFont="1" applyFill="1" applyBorder="1"/>
    <xf numFmtId="0" fontId="4" fillId="16" borderId="5" xfId="2" applyFont="1" applyFill="1" applyBorder="1" applyAlignment="1">
      <alignment horizontal="right"/>
    </xf>
    <xf numFmtId="0" fontId="3" fillId="3" borderId="15" xfId="2" applyFont="1" applyFill="1" applyBorder="1" applyAlignment="1">
      <alignment horizontal="center"/>
    </xf>
    <xf numFmtId="11" fontId="7" fillId="2" borderId="0" xfId="2" applyNumberFormat="1" applyFill="1" applyBorder="1"/>
    <xf numFmtId="2" fontId="7" fillId="2" borderId="14" xfId="2" applyNumberFormat="1" applyFill="1" applyBorder="1"/>
    <xf numFmtId="0" fontId="3" fillId="3" borderId="6" xfId="2" applyFont="1" applyFill="1" applyBorder="1" applyAlignment="1">
      <alignment horizontal="center"/>
    </xf>
    <xf numFmtId="2" fontId="7" fillId="2" borderId="11" xfId="2" applyNumberFormat="1" applyFill="1" applyBorder="1"/>
    <xf numFmtId="1" fontId="7" fillId="2" borderId="10" xfId="2" applyNumberFormat="1" applyFill="1" applyBorder="1"/>
    <xf numFmtId="14" fontId="7" fillId="2" borderId="10" xfId="2" applyNumberFormat="1" applyFill="1" applyBorder="1"/>
    <xf numFmtId="1" fontId="7" fillId="2" borderId="10" xfId="2" applyNumberFormat="1" applyFill="1" applyBorder="1" applyAlignment="1">
      <alignment horizontal="right"/>
    </xf>
    <xf numFmtId="1" fontId="7" fillId="2" borderId="7" xfId="2" applyNumberFormat="1" applyFill="1" applyBorder="1"/>
    <xf numFmtId="14" fontId="7" fillId="2" borderId="7" xfId="2" applyNumberFormat="1" applyFill="1" applyBorder="1"/>
    <xf numFmtId="1" fontId="7" fillId="2" borderId="7" xfId="2" applyNumberFormat="1" applyFill="1" applyBorder="1" applyAlignment="1">
      <alignment horizontal="right"/>
    </xf>
    <xf numFmtId="1" fontId="7" fillId="2" borderId="0" xfId="2" applyNumberFormat="1" applyFill="1" applyBorder="1"/>
    <xf numFmtId="0" fontId="7" fillId="2" borderId="0" xfId="2" applyFill="1" applyBorder="1" applyAlignment="1">
      <alignment horizontal="right"/>
    </xf>
    <xf numFmtId="14" fontId="7" fillId="2" borderId="2" xfId="2" applyNumberFormat="1" applyFill="1" applyBorder="1"/>
    <xf numFmtId="14" fontId="3" fillId="2" borderId="8" xfId="2" applyNumberFormat="1" applyFont="1" applyFill="1" applyBorder="1"/>
    <xf numFmtId="14" fontId="8" fillId="10" borderId="8" xfId="2" applyNumberFormat="1" applyFont="1" applyFill="1" applyBorder="1" applyAlignment="1">
      <alignment horizontal="left"/>
    </xf>
    <xf numFmtId="14" fontId="8" fillId="10" borderId="12" xfId="2" applyNumberFormat="1" applyFont="1" applyFill="1" applyBorder="1" applyAlignment="1">
      <alignment horizontal="left"/>
    </xf>
    <xf numFmtId="2" fontId="7" fillId="2" borderId="0" xfId="2" applyNumberFormat="1" applyFill="1" applyBorder="1" applyAlignment="1">
      <alignment horizontal="right"/>
    </xf>
    <xf numFmtId="0" fontId="7" fillId="2" borderId="14" xfId="2" applyFill="1" applyBorder="1" applyAlignment="1">
      <alignment horizontal="right"/>
    </xf>
    <xf numFmtId="2" fontId="7" fillId="2" borderId="14" xfId="2" applyNumberFormat="1" applyFill="1" applyBorder="1" applyAlignment="1">
      <alignment horizontal="right"/>
    </xf>
    <xf numFmtId="0" fontId="3" fillId="2" borderId="2" xfId="2" applyFont="1" applyFill="1" applyBorder="1"/>
    <xf numFmtId="0" fontId="3" fillId="2" borderId="11" xfId="2" applyFont="1" applyFill="1" applyBorder="1"/>
    <xf numFmtId="0" fontId="3" fillId="2" borderId="0" xfId="2" applyFont="1" applyFill="1" applyBorder="1"/>
    <xf numFmtId="0" fontId="3" fillId="2" borderId="0" xfId="2" applyFont="1" applyFill="1" applyBorder="1" applyAlignment="1">
      <alignment horizontal="right"/>
    </xf>
    <xf numFmtId="2" fontId="14" fillId="2" borderId="0" xfId="2" applyNumberFormat="1" applyFont="1" applyFill="1" applyBorder="1" applyAlignment="1">
      <alignment horizontal="right"/>
    </xf>
    <xf numFmtId="0" fontId="14" fillId="2" borderId="0" xfId="2" applyFont="1" applyFill="1" applyBorder="1" applyAlignment="1">
      <alignment horizontal="right"/>
    </xf>
    <xf numFmtId="0" fontId="3" fillId="3" borderId="0" xfId="2" applyFont="1" applyFill="1" applyBorder="1" applyAlignment="1">
      <alignment horizontal="right"/>
    </xf>
    <xf numFmtId="0" fontId="3" fillId="2" borderId="14" xfId="2" applyFont="1" applyFill="1" applyBorder="1"/>
    <xf numFmtId="0" fontId="3" fillId="3" borderId="14" xfId="2" applyFont="1" applyFill="1" applyBorder="1" applyAlignment="1">
      <alignment horizontal="right"/>
    </xf>
    <xf numFmtId="0" fontId="7" fillId="2" borderId="13" xfId="2" applyFill="1" applyBorder="1" applyAlignment="1">
      <alignment horizontal="right"/>
    </xf>
    <xf numFmtId="0" fontId="7" fillId="2" borderId="12" xfId="2" applyFill="1" applyBorder="1" applyAlignment="1">
      <alignment horizontal="right"/>
    </xf>
    <xf numFmtId="14" fontId="7" fillId="2" borderId="3" xfId="2" applyNumberFormat="1" applyFill="1" applyBorder="1"/>
    <xf numFmtId="1" fontId="7" fillId="2" borderId="12" xfId="2" applyNumberFormat="1" applyFill="1" applyBorder="1"/>
    <xf numFmtId="14" fontId="7" fillId="2" borderId="15" xfId="2" applyNumberFormat="1" applyFill="1" applyBorder="1"/>
    <xf numFmtId="0" fontId="3" fillId="3" borderId="11" xfId="2" applyFont="1" applyFill="1" applyBorder="1" applyAlignment="1">
      <alignment horizontal="right"/>
    </xf>
    <xf numFmtId="14" fontId="7" fillId="2" borderId="6" xfId="2" applyNumberFormat="1" applyFill="1" applyBorder="1"/>
    <xf numFmtId="14" fontId="3" fillId="2" borderId="14" xfId="2" applyNumberFormat="1" applyFont="1" applyFill="1" applyBorder="1"/>
    <xf numFmtId="14" fontId="7" fillId="2" borderId="14" xfId="2" applyNumberFormat="1" applyFill="1" applyBorder="1"/>
    <xf numFmtId="0" fontId="7" fillId="3" borderId="14" xfId="2" applyFill="1" applyBorder="1" applyAlignment="1"/>
    <xf numFmtId="14" fontId="7" fillId="2" borderId="6" xfId="2" applyNumberFormat="1" applyFill="1" applyBorder="1" applyAlignment="1">
      <alignment horizontal="right"/>
    </xf>
    <xf numFmtId="0" fontId="3" fillId="2" borderId="9" xfId="2" applyFont="1" applyFill="1" applyBorder="1" applyAlignment="1">
      <alignment horizontal="right"/>
    </xf>
    <xf numFmtId="0" fontId="3" fillId="2" borderId="8" xfId="2" applyFont="1" applyFill="1" applyBorder="1"/>
    <xf numFmtId="0" fontId="7" fillId="2" borderId="2" xfId="2" applyFill="1" applyBorder="1" applyAlignment="1">
      <alignment horizontal="right"/>
    </xf>
    <xf numFmtId="0" fontId="7" fillId="2" borderId="8" xfId="2" applyFill="1" applyBorder="1" applyAlignment="1">
      <alignment horizontal="right"/>
    </xf>
    <xf numFmtId="0" fontId="3" fillId="2" borderId="4" xfId="2" applyFont="1" applyFill="1" applyBorder="1" applyAlignment="1">
      <alignment horizontal="right"/>
    </xf>
    <xf numFmtId="14" fontId="7" fillId="2" borderId="0" xfId="2" applyNumberFormat="1" applyFill="1" applyBorder="1"/>
    <xf numFmtId="0" fontId="8" fillId="11" borderId="8" xfId="2" applyFont="1" applyFill="1" applyBorder="1" applyAlignment="1">
      <alignment horizontal="left"/>
    </xf>
    <xf numFmtId="2" fontId="14" fillId="2" borderId="2" xfId="2" applyNumberFormat="1" applyFont="1" applyFill="1" applyBorder="1"/>
    <xf numFmtId="2" fontId="14" fillId="2" borderId="0" xfId="2" applyNumberFormat="1" applyFont="1" applyFill="1" applyBorder="1"/>
    <xf numFmtId="14" fontId="3" fillId="2" borderId="8" xfId="2" applyNumberFormat="1" applyFont="1" applyFill="1" applyBorder="1" applyAlignment="1">
      <alignment horizontal="center"/>
    </xf>
    <xf numFmtId="165" fontId="3" fillId="2" borderId="8" xfId="2" applyNumberFormat="1" applyFont="1" applyFill="1" applyBorder="1" applyAlignment="1"/>
    <xf numFmtId="165" fontId="3" fillId="2" borderId="1" xfId="2" applyNumberFormat="1" applyFont="1" applyFill="1" applyBorder="1" applyAlignment="1"/>
    <xf numFmtId="0" fontId="14" fillId="2" borderId="0" xfId="2" applyFont="1" applyFill="1"/>
    <xf numFmtId="0" fontId="8" fillId="10" borderId="12" xfId="2" applyFont="1" applyFill="1" applyBorder="1" applyAlignment="1">
      <alignment horizontal="left"/>
    </xf>
    <xf numFmtId="0" fontId="8" fillId="10" borderId="3" xfId="2" applyFont="1" applyFill="1" applyBorder="1" applyAlignment="1">
      <alignment horizontal="left"/>
    </xf>
    <xf numFmtId="11" fontId="7" fillId="2" borderId="0" xfId="2" applyNumberFormat="1" applyFill="1"/>
    <xf numFmtId="0" fontId="7" fillId="2" borderId="8" xfId="2" applyFill="1" applyBorder="1"/>
    <xf numFmtId="1" fontId="7" fillId="2" borderId="0" xfId="2" applyNumberFormat="1" applyFill="1" applyBorder="1" applyAlignment="1">
      <alignment horizontal="right"/>
    </xf>
    <xf numFmtId="0" fontId="14" fillId="2" borderId="0" xfId="2" applyFont="1" applyFill="1" applyAlignment="1">
      <alignment horizontal="right"/>
    </xf>
    <xf numFmtId="2" fontId="3" fillId="2" borderId="12" xfId="2" applyNumberFormat="1" applyFont="1" applyFill="1" applyBorder="1" applyAlignment="1"/>
    <xf numFmtId="14" fontId="3" fillId="2" borderId="0" xfId="2" applyNumberFormat="1" applyFont="1" applyFill="1" applyBorder="1" applyAlignment="1">
      <alignment horizontal="center"/>
    </xf>
    <xf numFmtId="14" fontId="14" fillId="2" borderId="8" xfId="2" applyNumberFormat="1" applyFont="1" applyFill="1" applyBorder="1"/>
    <xf numFmtId="0" fontId="8" fillId="19" borderId="8" xfId="2" applyFont="1" applyFill="1" applyBorder="1" applyAlignment="1">
      <alignment horizontal="left"/>
    </xf>
    <xf numFmtId="0" fontId="16" fillId="2" borderId="0" xfId="2" applyFont="1" applyFill="1"/>
    <xf numFmtId="0" fontId="0" fillId="6" borderId="0" xfId="0" applyFill="1" applyBorder="1"/>
    <xf numFmtId="0" fontId="0" fillId="0" borderId="0" xfId="0" pivotButton="1"/>
    <xf numFmtId="0" fontId="0" fillId="0" borderId="0" xfId="0" applyAlignment="1">
      <alignment horizontal="left"/>
    </xf>
    <xf numFmtId="0" fontId="0" fillId="0" borderId="0" xfId="0" applyNumberFormat="1"/>
    <xf numFmtId="0" fontId="6" fillId="20" borderId="18" xfId="0" applyFont="1" applyFill="1" applyBorder="1"/>
    <xf numFmtId="14" fontId="6" fillId="20" borderId="18" xfId="0" applyNumberFormat="1" applyFont="1" applyFill="1" applyBorder="1"/>
    <xf numFmtId="0" fontId="5" fillId="5" borderId="4" xfId="0" applyFont="1" applyFill="1" applyBorder="1" applyAlignment="1">
      <alignment horizontal="center"/>
    </xf>
    <xf numFmtId="0" fontId="5" fillId="5" borderId="6" xfId="0" applyFont="1" applyFill="1" applyBorder="1" applyAlignment="1">
      <alignment horizontal="center"/>
    </xf>
    <xf numFmtId="1" fontId="0" fillId="0" borderId="4" xfId="0" applyNumberFormat="1" applyBorder="1"/>
    <xf numFmtId="0" fontId="5" fillId="5" borderId="4" xfId="0" applyFont="1" applyFill="1" applyBorder="1" applyAlignment="1">
      <alignment horizontal="center"/>
    </xf>
    <xf numFmtId="0" fontId="0" fillId="0" borderId="0" xfId="0" applyFill="1" applyBorder="1"/>
    <xf numFmtId="0" fontId="0" fillId="2" borderId="4" xfId="0" applyNumberFormat="1" applyFill="1" applyBorder="1"/>
    <xf numFmtId="14" fontId="0" fillId="2" borderId="4" xfId="0" applyNumberFormat="1" applyFill="1" applyBorder="1" applyAlignment="1">
      <alignment horizontal="right"/>
    </xf>
    <xf numFmtId="0" fontId="5" fillId="5" borderId="4" xfId="0" applyFont="1" applyFill="1" applyBorder="1" applyAlignment="1">
      <alignment horizontal="center"/>
    </xf>
    <xf numFmtId="0" fontId="0" fillId="0" borderId="4" xfId="0" applyNumberFormat="1" applyFill="1" applyBorder="1"/>
    <xf numFmtId="14" fontId="6" fillId="20" borderId="0" xfId="0" applyNumberFormat="1" applyFont="1" applyFill="1"/>
    <xf numFmtId="0" fontId="6" fillId="20" borderId="18" xfId="0" applyNumberFormat="1" applyFont="1" applyFill="1" applyBorder="1"/>
    <xf numFmtId="0" fontId="6" fillId="20" borderId="19" xfId="0" applyNumberFormat="1" applyFont="1" applyFill="1" applyBorder="1"/>
    <xf numFmtId="14" fontId="0" fillId="20" borderId="18" xfId="0" applyNumberFormat="1" applyFont="1" applyFill="1" applyBorder="1"/>
    <xf numFmtId="14" fontId="2" fillId="2" borderId="2" xfId="0" applyNumberFormat="1" applyFont="1" applyFill="1" applyBorder="1" applyAlignment="1">
      <alignment horizontal="center"/>
    </xf>
    <xf numFmtId="0" fontId="0" fillId="0" borderId="2" xfId="0" applyBorder="1" applyAlignment="1">
      <alignment horizontal="center"/>
    </xf>
    <xf numFmtId="0" fontId="5" fillId="5" borderId="4" xfId="0" applyFont="1" applyFill="1" applyBorder="1" applyAlignment="1">
      <alignment horizontal="center"/>
    </xf>
    <xf numFmtId="14" fontId="2" fillId="8" borderId="1" xfId="2" applyNumberFormat="1" applyFont="1" applyFill="1" applyBorder="1" applyAlignment="1">
      <alignment horizontal="center"/>
    </xf>
    <xf numFmtId="14" fontId="2" fillId="8" borderId="8" xfId="2" applyNumberFormat="1" applyFont="1" applyFill="1" applyBorder="1" applyAlignment="1">
      <alignment horizontal="center"/>
    </xf>
    <xf numFmtId="14" fontId="2" fillId="8" borderId="9" xfId="2" applyNumberFormat="1" applyFont="1" applyFill="1" applyBorder="1" applyAlignment="1">
      <alignment horizontal="center"/>
    </xf>
    <xf numFmtId="0" fontId="8" fillId="10" borderId="1" xfId="2" applyFont="1" applyFill="1" applyBorder="1" applyAlignment="1">
      <alignment horizontal="center"/>
    </xf>
    <xf numFmtId="0" fontId="8" fillId="10" borderId="8" xfId="2" applyFont="1" applyFill="1" applyBorder="1" applyAlignment="1">
      <alignment horizontal="center"/>
    </xf>
    <xf numFmtId="0" fontId="8" fillId="10" borderId="9" xfId="2" applyFont="1" applyFill="1" applyBorder="1" applyAlignment="1">
      <alignment horizontal="center"/>
    </xf>
    <xf numFmtId="0" fontId="2" fillId="9" borderId="1" xfId="2" applyFont="1" applyFill="1" applyBorder="1" applyAlignment="1">
      <alignment horizontal="center"/>
    </xf>
    <xf numFmtId="0" fontId="2" fillId="9" borderId="8" xfId="2" applyFont="1" applyFill="1" applyBorder="1" applyAlignment="1">
      <alignment horizontal="center"/>
    </xf>
    <xf numFmtId="0" fontId="2" fillId="9" borderId="9" xfId="2" applyFont="1" applyFill="1" applyBorder="1" applyAlignment="1">
      <alignment horizontal="center"/>
    </xf>
    <xf numFmtId="0" fontId="8" fillId="10" borderId="2" xfId="2" applyFont="1" applyFill="1" applyBorder="1" applyAlignment="1">
      <alignment horizontal="center"/>
    </xf>
    <xf numFmtId="0" fontId="8" fillId="10" borderId="11" xfId="2" applyFont="1" applyFill="1" applyBorder="1" applyAlignment="1">
      <alignment horizontal="center"/>
    </xf>
    <xf numFmtId="0" fontId="8" fillId="10" borderId="10" xfId="2" applyFont="1" applyFill="1" applyBorder="1" applyAlignment="1">
      <alignment horizontal="center"/>
    </xf>
    <xf numFmtId="0" fontId="8" fillId="10" borderId="3" xfId="2" applyFont="1" applyFill="1" applyBorder="1" applyAlignment="1">
      <alignment horizontal="center"/>
    </xf>
    <xf numFmtId="0" fontId="8" fillId="10" borderId="7" xfId="2" applyFont="1" applyFill="1" applyBorder="1" applyAlignment="1">
      <alignment horizontal="center"/>
    </xf>
    <xf numFmtId="0" fontId="7" fillId="2" borderId="0" xfId="2" applyFill="1" applyAlignment="1">
      <alignment horizontal="center" wrapText="1"/>
    </xf>
    <xf numFmtId="0" fontId="3" fillId="2" borderId="0" xfId="2" applyFont="1" applyFill="1" applyAlignment="1">
      <alignment horizontal="center" wrapText="1"/>
    </xf>
  </cellXfs>
  <cellStyles count="3">
    <cellStyle name="Normal" xfId="0" builtinId="0"/>
    <cellStyle name="Normal 2" xfId="1"/>
    <cellStyle name="Normal 3" xfId="2"/>
  </cellStyles>
  <dxfs count="5">
    <dxf>
      <font>
        <condense val="0"/>
        <extend val="0"/>
        <color indexed="10"/>
      </font>
    </dxf>
    <dxf>
      <font>
        <condense val="0"/>
        <extend val="0"/>
        <color indexed="10"/>
      </font>
    </dxf>
    <dxf>
      <numFmt numFmtId="19" formatCode="m/d/yyyy"/>
    </dxf>
    <dxf>
      <numFmt numFmtId="19" formatCode="m/d/yyyy"/>
    </dxf>
    <dxf>
      <numFmt numFmtId="19" formatCode="m/d/yyyy"/>
    </dxf>
  </dxfs>
  <tableStyles count="0" defaultTableStyle="TableStyleMedium2" defaultPivotStyle="PivotStyleLight16"/>
  <colors>
    <mruColors>
      <color rgb="FFC5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pivotCacheDefinition" Target="pivotCache/pivotCacheDefinition8.xml"/><Relationship Id="rId47" Type="http://schemas.openxmlformats.org/officeDocument/2006/relationships/pivotCacheDefinition" Target="pivotCache/pivotCacheDefinition13.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pivotCacheDefinition" Target="pivotCache/pivotCacheDefinition3.xml"/><Relationship Id="rId40" Type="http://schemas.openxmlformats.org/officeDocument/2006/relationships/pivotCacheDefinition" Target="pivotCache/pivotCacheDefinition6.xml"/><Relationship Id="rId45" Type="http://schemas.openxmlformats.org/officeDocument/2006/relationships/pivotCacheDefinition" Target="pivotCache/pivotCacheDefinition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pivotCacheDefinition" Target="pivotCache/pivotCacheDefinition2.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pivotCacheDefinition" Target="pivotCache/pivotCacheDefinition10.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pivotCacheDefinition" Target="pivotCache/pivotCacheDefinition1.xml"/><Relationship Id="rId43" Type="http://schemas.openxmlformats.org/officeDocument/2006/relationships/pivotCacheDefinition" Target="pivotCache/pivotCacheDefinition9.xml"/><Relationship Id="rId48" Type="http://schemas.openxmlformats.org/officeDocument/2006/relationships/pivotCacheDefinition" Target="pivotCache/pivotCacheDefinition14.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pivotCacheDefinition" Target="pivotCache/pivotCacheDefinition4.xml"/><Relationship Id="rId46" Type="http://schemas.openxmlformats.org/officeDocument/2006/relationships/pivotCacheDefinition" Target="pivotCache/pivotCacheDefinition12.xml"/><Relationship Id="rId20" Type="http://schemas.openxmlformats.org/officeDocument/2006/relationships/worksheet" Target="worksheets/sheet20.xml"/><Relationship Id="rId41"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Gloucester, Mill River by Tansect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'Gloucester. Mill River PT'!$A$11</c:f>
              <c:strCache>
                <c:ptCount val="1"/>
                <c:pt idx="0">
                  <c:v>Transect 0.5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'Gloucester. Mill River PT'!$B$10:$C$10</c:f>
              <c:numCache>
                <c:formatCode>m/d/yyyy</c:formatCode>
                <c:ptCount val="2"/>
                <c:pt idx="0">
                  <c:v>41932</c:v>
                </c:pt>
                <c:pt idx="1">
                  <c:v>42667</c:v>
                </c:pt>
              </c:numCache>
            </c:numRef>
          </c:xVal>
          <c:yVal>
            <c:numRef>
              <c:f>'Gloucester. Mill River PT'!$B$11:$C$11</c:f>
              <c:numCache>
                <c:formatCode>General</c:formatCode>
                <c:ptCount val="2"/>
                <c:pt idx="0">
                  <c:v>2.125</c:v>
                </c:pt>
                <c:pt idx="1">
                  <c:v>8.5625</c:v>
                </c:pt>
              </c:numCache>
            </c:numRef>
          </c:yVal>
          <c:smooth val="0"/>
        </c:ser>
        <c:ser>
          <c:idx val="1"/>
          <c:order val="1"/>
          <c:tx>
            <c:strRef>
              <c:f>'Gloucester. Mill River PT'!$A$12</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'Gloucester. Mill River PT'!$B$10:$C$10</c:f>
              <c:numCache>
                <c:formatCode>m/d/yyyy</c:formatCode>
                <c:ptCount val="2"/>
                <c:pt idx="0">
                  <c:v>41932</c:v>
                </c:pt>
                <c:pt idx="1">
                  <c:v>42667</c:v>
                </c:pt>
              </c:numCache>
            </c:numRef>
          </c:xVal>
          <c:yVal>
            <c:numRef>
              <c:f>'Gloucester. Mill River PT'!$B$12:$C$12</c:f>
              <c:numCache>
                <c:formatCode>General</c:formatCode>
                <c:ptCount val="2"/>
                <c:pt idx="0">
                  <c:v>1.9375</c:v>
                </c:pt>
                <c:pt idx="1">
                  <c:v>10.875</c:v>
                </c:pt>
              </c:numCache>
            </c:numRef>
          </c:yVal>
          <c:smooth val="0"/>
        </c:ser>
        <c:ser>
          <c:idx val="2"/>
          <c:order val="2"/>
          <c:tx>
            <c:strRef>
              <c:f>'Gloucester. Mill River PT'!$A$13</c:f>
              <c:strCache>
                <c:ptCount val="1"/>
                <c:pt idx="0">
                  <c:v>Transect 2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'Gloucester. Mill River PT'!$B$10:$C$10</c:f>
              <c:numCache>
                <c:formatCode>m/d/yyyy</c:formatCode>
                <c:ptCount val="2"/>
                <c:pt idx="0">
                  <c:v>41932</c:v>
                </c:pt>
                <c:pt idx="1">
                  <c:v>42667</c:v>
                </c:pt>
              </c:numCache>
            </c:numRef>
          </c:xVal>
          <c:yVal>
            <c:numRef>
              <c:f>'Gloucester. Mill River PT'!$B$13:$C$13</c:f>
              <c:numCache>
                <c:formatCode>General</c:formatCode>
                <c:ptCount val="2"/>
                <c:pt idx="0">
                  <c:v>2.5625</c:v>
                </c:pt>
                <c:pt idx="1">
                  <c:v>7.375</c:v>
                </c:pt>
              </c:numCache>
            </c:numRef>
          </c:yVal>
          <c:smooth val="0"/>
        </c:ser>
        <c:dLbls>
          <c:showLegendKey val="0"/>
          <c:showVal val="0"/>
          <c:showCatName val="0"/>
          <c:showSerName val="0"/>
          <c:showPercent val="0"/>
          <c:showBubbleSize val="0"/>
        </c:dLbls>
        <c:axId val="215902624"/>
        <c:axId val="404438336"/>
      </c:scatterChart>
      <c:valAx>
        <c:axId val="215902624"/>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38336"/>
        <c:crosses val="autoZero"/>
        <c:crossBetween val="midCat"/>
        <c:majorUnit val="365"/>
      </c:valAx>
      <c:valAx>
        <c:axId val="404438336"/>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9026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Newbury, PRNWR by Transect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'Newbury, PRNWR PT'!$A$10</c:f>
              <c:strCache>
                <c:ptCount val="1"/>
                <c:pt idx="0">
                  <c:v> Transect 1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'Newbury, PRNWR PT'!$B$9:$D$9</c:f>
              <c:numCache>
                <c:formatCode>m/d/yyyy</c:formatCode>
                <c:ptCount val="3"/>
                <c:pt idx="0">
                  <c:v>41585</c:v>
                </c:pt>
                <c:pt idx="1">
                  <c:v>41914</c:v>
                </c:pt>
                <c:pt idx="2">
                  <c:v>42669</c:v>
                </c:pt>
              </c:numCache>
            </c:numRef>
          </c:xVal>
          <c:yVal>
            <c:numRef>
              <c:f>'Newbury, PRNWR PT'!$B$10:$D$10</c:f>
              <c:numCache>
                <c:formatCode>General</c:formatCode>
                <c:ptCount val="3"/>
                <c:pt idx="0">
                  <c:v>0</c:v>
                </c:pt>
                <c:pt idx="1">
                  <c:v>6.25E-2</c:v>
                </c:pt>
                <c:pt idx="2">
                  <c:v>0</c:v>
                </c:pt>
              </c:numCache>
            </c:numRef>
          </c:yVal>
          <c:smooth val="0"/>
        </c:ser>
        <c:ser>
          <c:idx val="1"/>
          <c:order val="1"/>
          <c:tx>
            <c:strRef>
              <c:f>'Newbury, PRNWR PT'!$A$11</c:f>
              <c:strCache>
                <c:ptCount val="1"/>
                <c:pt idx="0">
                  <c:v>Transect 2 (Downstream)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'Newbury, PRNWR PT'!$B$9:$D$9</c:f>
              <c:numCache>
                <c:formatCode>m/d/yyyy</c:formatCode>
                <c:ptCount val="3"/>
                <c:pt idx="0">
                  <c:v>41585</c:v>
                </c:pt>
                <c:pt idx="1">
                  <c:v>41914</c:v>
                </c:pt>
                <c:pt idx="2">
                  <c:v>42669</c:v>
                </c:pt>
              </c:numCache>
            </c:numRef>
          </c:xVal>
          <c:yVal>
            <c:numRef>
              <c:f>'Newbury, PRNWR PT'!$B$11:$D$11</c:f>
              <c:numCache>
                <c:formatCode>General</c:formatCode>
                <c:ptCount val="3"/>
                <c:pt idx="0">
                  <c:v>0</c:v>
                </c:pt>
                <c:pt idx="1">
                  <c:v>3.5625</c:v>
                </c:pt>
                <c:pt idx="2">
                  <c:v>7.9375</c:v>
                </c:pt>
              </c:numCache>
            </c:numRef>
          </c:yVal>
          <c:smooth val="0"/>
        </c:ser>
        <c:dLbls>
          <c:showLegendKey val="0"/>
          <c:showVal val="0"/>
          <c:showCatName val="0"/>
          <c:showSerName val="0"/>
          <c:showPercent val="0"/>
          <c:showBubbleSize val="0"/>
        </c:dLbls>
        <c:axId val="404983904"/>
        <c:axId val="404986624"/>
      </c:scatterChart>
      <c:valAx>
        <c:axId val="404983904"/>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6624"/>
        <c:crosses val="autoZero"/>
        <c:crossBetween val="midCat"/>
        <c:majorUnit val="365"/>
      </c:valAx>
      <c:valAx>
        <c:axId val="404986624"/>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390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Rowley, Railroad Ave by Transect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'Rowley PT'!$A$11</c:f>
              <c:strCache>
                <c:ptCount val="1"/>
                <c:pt idx="0">
                  <c:v>Transect 1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'Rowley PT'!$B$10:$E$10</c:f>
              <c:numCache>
                <c:formatCode>m/d/yyyy</c:formatCode>
                <c:ptCount val="4"/>
                <c:pt idx="0">
                  <c:v>41585</c:v>
                </c:pt>
                <c:pt idx="1">
                  <c:v>42296</c:v>
                </c:pt>
                <c:pt idx="2">
                  <c:v>42626</c:v>
                </c:pt>
                <c:pt idx="3">
                  <c:v>43007</c:v>
                </c:pt>
              </c:numCache>
            </c:numRef>
          </c:xVal>
          <c:yVal>
            <c:numRef>
              <c:f>'Rowley PT'!$B$11:$E$11</c:f>
              <c:numCache>
                <c:formatCode>General</c:formatCode>
                <c:ptCount val="4"/>
                <c:pt idx="0">
                  <c:v>0</c:v>
                </c:pt>
                <c:pt idx="1">
                  <c:v>8</c:v>
                </c:pt>
                <c:pt idx="2">
                  <c:v>0</c:v>
                </c:pt>
                <c:pt idx="3">
                  <c:v>18.229166666666664</c:v>
                </c:pt>
              </c:numCache>
            </c:numRef>
          </c:yVal>
          <c:smooth val="0"/>
        </c:ser>
        <c:ser>
          <c:idx val="1"/>
          <c:order val="1"/>
          <c:tx>
            <c:strRef>
              <c:f>'Rowley PT'!$A$12</c:f>
              <c:strCache>
                <c:ptCount val="1"/>
                <c:pt idx="0">
                  <c:v>Transect 2 (Downstream)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'Rowley PT'!$B$10:$E$10</c:f>
              <c:numCache>
                <c:formatCode>m/d/yyyy</c:formatCode>
                <c:ptCount val="4"/>
                <c:pt idx="0">
                  <c:v>41585</c:v>
                </c:pt>
                <c:pt idx="1">
                  <c:v>42296</c:v>
                </c:pt>
                <c:pt idx="2">
                  <c:v>42626</c:v>
                </c:pt>
                <c:pt idx="3">
                  <c:v>43007</c:v>
                </c:pt>
              </c:numCache>
            </c:numRef>
          </c:xVal>
          <c:yVal>
            <c:numRef>
              <c:f>'Rowley PT'!$B$12:$E$12</c:f>
              <c:numCache>
                <c:formatCode>General</c:formatCode>
                <c:ptCount val="4"/>
                <c:pt idx="0">
                  <c:v>0</c:v>
                </c:pt>
                <c:pt idx="1">
                  <c:v>12.6875</c:v>
                </c:pt>
                <c:pt idx="2">
                  <c:v>9.8125</c:v>
                </c:pt>
                <c:pt idx="3">
                  <c:v>24.9375</c:v>
                </c:pt>
              </c:numCache>
            </c:numRef>
          </c:yVal>
          <c:smooth val="0"/>
        </c:ser>
        <c:ser>
          <c:idx val="2"/>
          <c:order val="2"/>
          <c:tx>
            <c:strRef>
              <c:f>'Rowley PT'!$A$13</c:f>
              <c:strCache>
                <c:ptCount val="1"/>
                <c:pt idx="0">
                  <c:v>Transect 3 (Downstream)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'Rowley PT'!$B$10:$E$10</c:f>
              <c:numCache>
                <c:formatCode>m/d/yyyy</c:formatCode>
                <c:ptCount val="4"/>
                <c:pt idx="0">
                  <c:v>41585</c:v>
                </c:pt>
                <c:pt idx="1">
                  <c:v>42296</c:v>
                </c:pt>
                <c:pt idx="2">
                  <c:v>42626</c:v>
                </c:pt>
                <c:pt idx="3">
                  <c:v>43007</c:v>
                </c:pt>
              </c:numCache>
            </c:numRef>
          </c:xVal>
          <c:yVal>
            <c:numRef>
              <c:f>'Rowley PT'!$B$13:$E$13</c:f>
              <c:numCache>
                <c:formatCode>General</c:formatCode>
                <c:ptCount val="4"/>
                <c:pt idx="0">
                  <c:v>0</c:v>
                </c:pt>
                <c:pt idx="1">
                  <c:v>6.6875</c:v>
                </c:pt>
                <c:pt idx="2">
                  <c:v>11.5</c:v>
                </c:pt>
              </c:numCache>
            </c:numRef>
          </c:yVal>
          <c:smooth val="0"/>
        </c:ser>
        <c:dLbls>
          <c:showLegendKey val="0"/>
          <c:showVal val="0"/>
          <c:showCatName val="0"/>
          <c:showSerName val="0"/>
          <c:showPercent val="0"/>
          <c:showBubbleSize val="0"/>
        </c:dLbls>
        <c:axId val="404989344"/>
        <c:axId val="404989888"/>
      </c:scatterChart>
      <c:valAx>
        <c:axId val="404989344"/>
        <c:scaling>
          <c:orientation val="minMax"/>
          <c:min val="41575"/>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9888"/>
        <c:crosses val="autoZero"/>
        <c:crossBetween val="midCat"/>
        <c:majorUnit val="365"/>
      </c:valAx>
      <c:valAx>
        <c:axId val="404989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934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Essex, Conomo Point,</a:t>
            </a:r>
          </a:p>
          <a:p>
            <a:pPr>
              <a:defRPr/>
            </a:pPr>
            <a:r>
              <a:rPr lang="en-US"/>
              <a:t> Upstream</a:t>
            </a:r>
            <a:r>
              <a:rPr lang="en-US" baseline="0"/>
              <a:t> Vs. Downstream</a:t>
            </a:r>
            <a:endParaRPr lang="en-US"/>
          </a:p>
        </c:rich>
      </c:tx>
      <c:layout>
        <c:manualLayout>
          <c:xMode val="edge"/>
          <c:yMode val="edge"/>
          <c:x val="0.25350778739025293"/>
          <c:y val="1.52091254752851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'Essex, Conomo Point PT'!$H$13</c:f>
              <c:strCache>
                <c:ptCount val="1"/>
                <c:pt idx="0">
                  <c:v>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'Essex, Conomo Point PT'!$I$12:$L$12</c:f>
              <c:numCache>
                <c:formatCode>m/d/yyyy</c:formatCode>
                <c:ptCount val="4"/>
                <c:pt idx="0">
                  <c:v>41585</c:v>
                </c:pt>
                <c:pt idx="1">
                  <c:v>41940</c:v>
                </c:pt>
                <c:pt idx="2">
                  <c:v>42667</c:v>
                </c:pt>
                <c:pt idx="3">
                  <c:v>42983</c:v>
                </c:pt>
              </c:numCache>
            </c:numRef>
          </c:xVal>
          <c:yVal>
            <c:numRef>
              <c:f>'Essex, Conomo Point PT'!$I$13:$L$13</c:f>
              <c:numCache>
                <c:formatCode>General</c:formatCode>
                <c:ptCount val="4"/>
                <c:pt idx="0">
                  <c:v>0</c:v>
                </c:pt>
                <c:pt idx="1">
                  <c:v>5.3833333333333337</c:v>
                </c:pt>
                <c:pt idx="2">
                  <c:v>17.375</c:v>
                </c:pt>
                <c:pt idx="3">
                  <c:v>26.468750000000004</c:v>
                </c:pt>
              </c:numCache>
            </c:numRef>
          </c:yVal>
          <c:smooth val="0"/>
        </c:ser>
        <c:ser>
          <c:idx val="1"/>
          <c:order val="1"/>
          <c:tx>
            <c:strRef>
              <c:f>'Essex, Conomo Point PT'!$H$14</c:f>
              <c:strCache>
                <c:ptCount val="1"/>
                <c:pt idx="0">
                  <c:v>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'Essex, Conomo Point PT'!$I$12:$L$12</c:f>
              <c:numCache>
                <c:formatCode>m/d/yyyy</c:formatCode>
                <c:ptCount val="4"/>
                <c:pt idx="0">
                  <c:v>41585</c:v>
                </c:pt>
                <c:pt idx="1">
                  <c:v>41940</c:v>
                </c:pt>
                <c:pt idx="2">
                  <c:v>42667</c:v>
                </c:pt>
                <c:pt idx="3">
                  <c:v>42983</c:v>
                </c:pt>
              </c:numCache>
            </c:numRef>
          </c:xVal>
          <c:yVal>
            <c:numRef>
              <c:f>'Essex, Conomo Point PT'!$I$14:$L$14</c:f>
              <c:numCache>
                <c:formatCode>General</c:formatCode>
                <c:ptCount val="4"/>
                <c:pt idx="0">
                  <c:v>0</c:v>
                </c:pt>
                <c:pt idx="1">
                  <c:v>5.520833333333333</c:v>
                </c:pt>
                <c:pt idx="2">
                  <c:v>10.5</c:v>
                </c:pt>
              </c:numCache>
            </c:numRef>
          </c:yVal>
          <c:smooth val="0"/>
        </c:ser>
        <c:dLbls>
          <c:showLegendKey val="0"/>
          <c:showVal val="0"/>
          <c:showCatName val="0"/>
          <c:showSerName val="0"/>
          <c:showPercent val="0"/>
          <c:showBubbleSize val="0"/>
        </c:dLbls>
        <c:axId val="404982816"/>
        <c:axId val="404987168"/>
      </c:scatterChart>
      <c:valAx>
        <c:axId val="404982816"/>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7168"/>
        <c:crosses val="autoZero"/>
        <c:crossBetween val="midCat"/>
        <c:majorUnit val="365"/>
      </c:valAx>
      <c:valAx>
        <c:axId val="404987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28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Ipswich, Cedar Point, </a:t>
            </a:r>
          </a:p>
          <a:p>
            <a:pPr>
              <a:defRPr/>
            </a:pPr>
            <a:r>
              <a:rPr lang="en-US"/>
              <a:t>Upstream Vs. Downstream</a:t>
            </a:r>
          </a:p>
        </c:rich>
      </c:tx>
      <c:layout>
        <c:manualLayout>
          <c:xMode val="edge"/>
          <c:yMode val="edge"/>
          <c:x val="0.21743866847807491"/>
          <c:y val="4.69759335264648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'Ipswich, Cedar Point PT'!$H$27</c:f>
              <c:strCache>
                <c:ptCount val="1"/>
                <c:pt idx="0">
                  <c:v>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'Ipswich, Cedar Point PT'!$I$26:$K$26</c:f>
              <c:numCache>
                <c:formatCode>m/d/yyyy</c:formatCode>
                <c:ptCount val="3"/>
                <c:pt idx="0">
                  <c:v>41911</c:v>
                </c:pt>
                <c:pt idx="1">
                  <c:v>42702</c:v>
                </c:pt>
                <c:pt idx="2">
                  <c:v>43024</c:v>
                </c:pt>
              </c:numCache>
            </c:numRef>
          </c:xVal>
          <c:yVal>
            <c:numRef>
              <c:f>'Ipswich, Cedar Point PT'!$I$27:$K$27</c:f>
              <c:numCache>
                <c:formatCode>General</c:formatCode>
                <c:ptCount val="3"/>
                <c:pt idx="0">
                  <c:v>0</c:v>
                </c:pt>
                <c:pt idx="1">
                  <c:v>3</c:v>
                </c:pt>
                <c:pt idx="2">
                  <c:v>3.8055555555555554</c:v>
                </c:pt>
              </c:numCache>
            </c:numRef>
          </c:yVal>
          <c:smooth val="0"/>
        </c:ser>
        <c:ser>
          <c:idx val="1"/>
          <c:order val="1"/>
          <c:tx>
            <c:strRef>
              <c:f>'Ipswich, Cedar Point PT'!$H$28</c:f>
              <c:strCache>
                <c:ptCount val="1"/>
                <c:pt idx="0">
                  <c:v>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'Ipswich, Cedar Point PT'!$I$26:$K$26</c:f>
              <c:numCache>
                <c:formatCode>m/d/yyyy</c:formatCode>
                <c:ptCount val="3"/>
                <c:pt idx="0">
                  <c:v>41911</c:v>
                </c:pt>
                <c:pt idx="1">
                  <c:v>42702</c:v>
                </c:pt>
                <c:pt idx="2">
                  <c:v>43024</c:v>
                </c:pt>
              </c:numCache>
            </c:numRef>
          </c:xVal>
          <c:yVal>
            <c:numRef>
              <c:f>'Ipswich, Cedar Point PT'!$I$28:$K$28</c:f>
              <c:numCache>
                <c:formatCode>General</c:formatCode>
                <c:ptCount val="3"/>
                <c:pt idx="0">
                  <c:v>0</c:v>
                </c:pt>
                <c:pt idx="1">
                  <c:v>3.53125</c:v>
                </c:pt>
                <c:pt idx="2">
                  <c:v>4.791666666666667</c:v>
                </c:pt>
              </c:numCache>
            </c:numRef>
          </c:yVal>
          <c:smooth val="0"/>
        </c:ser>
        <c:dLbls>
          <c:showLegendKey val="0"/>
          <c:showVal val="0"/>
          <c:showCatName val="0"/>
          <c:showSerName val="0"/>
          <c:showPercent val="0"/>
          <c:showBubbleSize val="0"/>
        </c:dLbls>
        <c:axId val="404987712"/>
        <c:axId val="404984992"/>
      </c:scatterChart>
      <c:valAx>
        <c:axId val="40498771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4992"/>
        <c:crosses val="autoZero"/>
        <c:crossBetween val="midCat"/>
        <c:majorUnit val="365"/>
      </c:valAx>
      <c:valAx>
        <c:axId val="404984992"/>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77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a:t>
            </a:r>
            <a:r>
              <a:rPr lang="en-US" baseline="0"/>
              <a:t> at Ipswich, </a:t>
            </a:r>
            <a:r>
              <a:rPr lang="en-US"/>
              <a:t>Town Farm Road, </a:t>
            </a:r>
          </a:p>
          <a:p>
            <a:pPr>
              <a:defRPr/>
            </a:pPr>
            <a:r>
              <a:rPr lang="en-US"/>
              <a:t>Upstream Vs. Downstream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'Pivot Table TFR'!$H$5</c:f>
              <c:strCache>
                <c:ptCount val="1"/>
                <c:pt idx="0">
                  <c:v>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'Pivot Table TFR'!$I$4:$K$4</c:f>
              <c:numCache>
                <c:formatCode>m/d/yyyy</c:formatCode>
                <c:ptCount val="3"/>
                <c:pt idx="0">
                  <c:v>41781</c:v>
                </c:pt>
                <c:pt idx="1">
                  <c:v>41942</c:v>
                </c:pt>
                <c:pt idx="2">
                  <c:v>42675</c:v>
                </c:pt>
              </c:numCache>
            </c:numRef>
          </c:xVal>
          <c:yVal>
            <c:numRef>
              <c:f>'Pivot Table TFR'!$I$5:$K$5</c:f>
              <c:numCache>
                <c:formatCode>General</c:formatCode>
                <c:ptCount val="3"/>
                <c:pt idx="0">
                  <c:v>0</c:v>
                </c:pt>
                <c:pt idx="1">
                  <c:v>0.3125</c:v>
                </c:pt>
                <c:pt idx="2">
                  <c:v>5.8333333333333339</c:v>
                </c:pt>
              </c:numCache>
            </c:numRef>
          </c:yVal>
          <c:smooth val="0"/>
        </c:ser>
        <c:ser>
          <c:idx val="1"/>
          <c:order val="1"/>
          <c:tx>
            <c:strRef>
              <c:f>'Pivot Table TFR'!$H$6</c:f>
              <c:strCache>
                <c:ptCount val="1"/>
                <c:pt idx="0">
                  <c:v>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'Pivot Table TFR'!$I$4:$K$4</c:f>
              <c:numCache>
                <c:formatCode>m/d/yyyy</c:formatCode>
                <c:ptCount val="3"/>
                <c:pt idx="0">
                  <c:v>41781</c:v>
                </c:pt>
                <c:pt idx="1">
                  <c:v>41942</c:v>
                </c:pt>
                <c:pt idx="2">
                  <c:v>42675</c:v>
                </c:pt>
              </c:numCache>
            </c:numRef>
          </c:xVal>
          <c:yVal>
            <c:numRef>
              <c:f>'Pivot Table TFR'!$I$6:$K$6</c:f>
              <c:numCache>
                <c:formatCode>General</c:formatCode>
                <c:ptCount val="3"/>
                <c:pt idx="0">
                  <c:v>0</c:v>
                </c:pt>
                <c:pt idx="1">
                  <c:v>3.6749999999999998</c:v>
                </c:pt>
                <c:pt idx="2">
                  <c:v>10</c:v>
                </c:pt>
              </c:numCache>
            </c:numRef>
          </c:yVal>
          <c:smooth val="0"/>
        </c:ser>
        <c:dLbls>
          <c:showLegendKey val="0"/>
          <c:showVal val="0"/>
          <c:showCatName val="0"/>
          <c:showSerName val="0"/>
          <c:showPercent val="0"/>
          <c:showBubbleSize val="0"/>
        </c:dLbls>
        <c:axId val="404985536"/>
        <c:axId val="404988256"/>
      </c:scatterChart>
      <c:valAx>
        <c:axId val="404985536"/>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8256"/>
        <c:crosses val="autoZero"/>
        <c:crossBetween val="midCat"/>
      </c:valAx>
      <c:valAx>
        <c:axId val="404988256"/>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553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Ipswich, Little Neck Road, </a:t>
            </a:r>
          </a:p>
          <a:p>
            <a:pPr>
              <a:defRPr/>
            </a:pPr>
            <a:r>
              <a:rPr lang="en-US"/>
              <a:t>Upstream Vs. Downstream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'Ipswich LNR PT'!$I$9</c:f>
              <c:strCache>
                <c:ptCount val="1"/>
                <c:pt idx="0">
                  <c:v>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'Ipswich LNR PT'!$J$8:$M$8</c:f>
              <c:numCache>
                <c:formatCode>m/d/yyyy</c:formatCode>
                <c:ptCount val="4"/>
                <c:pt idx="0">
                  <c:v>41781</c:v>
                </c:pt>
                <c:pt idx="1">
                  <c:v>41942</c:v>
                </c:pt>
                <c:pt idx="2">
                  <c:v>42702</c:v>
                </c:pt>
                <c:pt idx="3">
                  <c:v>43006</c:v>
                </c:pt>
              </c:numCache>
            </c:numRef>
          </c:xVal>
          <c:yVal>
            <c:numRef>
              <c:f>'Ipswich LNR PT'!$J$9:$M$9</c:f>
              <c:numCache>
                <c:formatCode>General</c:formatCode>
                <c:ptCount val="4"/>
                <c:pt idx="0">
                  <c:v>0</c:v>
                </c:pt>
                <c:pt idx="1">
                  <c:v>2.6875</c:v>
                </c:pt>
                <c:pt idx="2">
                  <c:v>2.4375</c:v>
                </c:pt>
                <c:pt idx="3">
                  <c:v>4.9375</c:v>
                </c:pt>
              </c:numCache>
            </c:numRef>
          </c:yVal>
          <c:smooth val="0"/>
        </c:ser>
        <c:ser>
          <c:idx val="1"/>
          <c:order val="1"/>
          <c:tx>
            <c:strRef>
              <c:f>'Ipswich LNR PT'!$I$10</c:f>
              <c:strCache>
                <c:ptCount val="1"/>
                <c:pt idx="0">
                  <c:v>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'Ipswich LNR PT'!$J$8:$M$8</c:f>
              <c:numCache>
                <c:formatCode>m/d/yyyy</c:formatCode>
                <c:ptCount val="4"/>
                <c:pt idx="0">
                  <c:v>41781</c:v>
                </c:pt>
                <c:pt idx="1">
                  <c:v>41942</c:v>
                </c:pt>
                <c:pt idx="2">
                  <c:v>42702</c:v>
                </c:pt>
                <c:pt idx="3">
                  <c:v>43006</c:v>
                </c:pt>
              </c:numCache>
            </c:numRef>
          </c:xVal>
          <c:yVal>
            <c:numRef>
              <c:f>'Ipswich LNR PT'!$J$10:$M$10</c:f>
              <c:numCache>
                <c:formatCode>General</c:formatCode>
                <c:ptCount val="4"/>
                <c:pt idx="0">
                  <c:v>0</c:v>
                </c:pt>
                <c:pt idx="1">
                  <c:v>2.6875</c:v>
                </c:pt>
                <c:pt idx="2">
                  <c:v>4.666666666666667</c:v>
                </c:pt>
                <c:pt idx="3">
                  <c:v>6.2847222222222214</c:v>
                </c:pt>
              </c:numCache>
            </c:numRef>
          </c:yVal>
          <c:smooth val="0"/>
        </c:ser>
        <c:dLbls>
          <c:showLegendKey val="0"/>
          <c:showVal val="0"/>
          <c:showCatName val="0"/>
          <c:showSerName val="0"/>
          <c:showPercent val="0"/>
          <c:showBubbleSize val="0"/>
        </c:dLbls>
        <c:axId val="404988800"/>
        <c:axId val="406733440"/>
      </c:scatterChart>
      <c:valAx>
        <c:axId val="404988800"/>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3440"/>
        <c:crosses val="autoZero"/>
        <c:crossBetween val="midCat"/>
        <c:majorUnit val="365"/>
      </c:valAx>
      <c:valAx>
        <c:axId val="406733440"/>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880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Newbury, PRNWR,</a:t>
            </a:r>
            <a:r>
              <a:rPr lang="en-US" baseline="0"/>
              <a:t> </a:t>
            </a:r>
          </a:p>
          <a:p>
            <a:pPr>
              <a:defRPr/>
            </a:pPr>
            <a:r>
              <a:rPr lang="en-US" baseline="0"/>
              <a:t>Upstream Vs. Downstream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'Newbury, PRNWR PT'!$A$45</c:f>
              <c:strCache>
                <c:ptCount val="1"/>
                <c:pt idx="0">
                  <c:v>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'Newbury, PRNWR PT'!$B$44:$D$44</c:f>
              <c:numCache>
                <c:formatCode>m/d/yyyy</c:formatCode>
                <c:ptCount val="3"/>
                <c:pt idx="0">
                  <c:v>41585</c:v>
                </c:pt>
                <c:pt idx="1">
                  <c:v>41914</c:v>
                </c:pt>
                <c:pt idx="2">
                  <c:v>42669</c:v>
                </c:pt>
              </c:numCache>
            </c:numRef>
          </c:xVal>
          <c:yVal>
            <c:numRef>
              <c:f>'Newbury, PRNWR PT'!$B$45:$D$45</c:f>
              <c:numCache>
                <c:formatCode>General</c:formatCode>
                <c:ptCount val="3"/>
                <c:pt idx="0">
                  <c:v>0</c:v>
                </c:pt>
                <c:pt idx="1">
                  <c:v>14.25</c:v>
                </c:pt>
                <c:pt idx="2">
                  <c:v>31.75</c:v>
                </c:pt>
              </c:numCache>
            </c:numRef>
          </c:yVal>
          <c:smooth val="0"/>
        </c:ser>
        <c:ser>
          <c:idx val="1"/>
          <c:order val="1"/>
          <c:tx>
            <c:strRef>
              <c:f>'Newbury, PRNWR PT'!$A$46</c:f>
              <c:strCache>
                <c:ptCount val="1"/>
                <c:pt idx="0">
                  <c:v>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'Newbury, PRNWR PT'!$B$44:$D$44</c:f>
              <c:numCache>
                <c:formatCode>m/d/yyyy</c:formatCode>
                <c:ptCount val="3"/>
                <c:pt idx="0">
                  <c:v>41585</c:v>
                </c:pt>
                <c:pt idx="1">
                  <c:v>41914</c:v>
                </c:pt>
                <c:pt idx="2">
                  <c:v>42669</c:v>
                </c:pt>
              </c:numCache>
            </c:numRef>
          </c:xVal>
          <c:yVal>
            <c:numRef>
              <c:f>'Newbury, PRNWR PT'!$B$46:$D$46</c:f>
              <c:numCache>
                <c:formatCode>General</c:formatCode>
                <c:ptCount val="3"/>
                <c:pt idx="0">
                  <c:v>0</c:v>
                </c:pt>
                <c:pt idx="1">
                  <c:v>0.25</c:v>
                </c:pt>
                <c:pt idx="2">
                  <c:v>0</c:v>
                </c:pt>
              </c:numCache>
            </c:numRef>
          </c:yVal>
          <c:smooth val="0"/>
        </c:ser>
        <c:dLbls>
          <c:showLegendKey val="0"/>
          <c:showVal val="0"/>
          <c:showCatName val="0"/>
          <c:showSerName val="0"/>
          <c:showPercent val="0"/>
          <c:showBubbleSize val="0"/>
        </c:dLbls>
        <c:axId val="406732896"/>
        <c:axId val="406733984"/>
      </c:scatterChart>
      <c:valAx>
        <c:axId val="406732896"/>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3984"/>
        <c:crosses val="autoZero"/>
        <c:crossBetween val="midCat"/>
        <c:majorUnit val="365"/>
      </c:valAx>
      <c:valAx>
        <c:axId val="40673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28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Rockport,</a:t>
            </a:r>
            <a:r>
              <a:rPr lang="en-US" baseline="0"/>
              <a:t> Seaview St by Transect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'Rockport PT'!$A$11</c:f>
              <c:strCache>
                <c:ptCount val="1"/>
                <c:pt idx="0">
                  <c:v>Transect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'Rockport PT'!$B$10:$E$10</c:f>
              <c:numCache>
                <c:formatCode>m/d/yyyy</c:formatCode>
                <c:ptCount val="4"/>
                <c:pt idx="0">
                  <c:v>41898</c:v>
                </c:pt>
                <c:pt idx="1">
                  <c:v>42264</c:v>
                </c:pt>
                <c:pt idx="2">
                  <c:v>42265</c:v>
                </c:pt>
                <c:pt idx="3">
                  <c:v>42985</c:v>
                </c:pt>
              </c:numCache>
            </c:numRef>
          </c:xVal>
          <c:yVal>
            <c:numRef>
              <c:f>'Rockport PT'!$B$11:$E$11</c:f>
              <c:numCache>
                <c:formatCode>General</c:formatCode>
                <c:ptCount val="4"/>
                <c:pt idx="0">
                  <c:v>0</c:v>
                </c:pt>
                <c:pt idx="1">
                  <c:v>4.4375</c:v>
                </c:pt>
                <c:pt idx="2">
                  <c:v>4.4375</c:v>
                </c:pt>
                <c:pt idx="3">
                  <c:v>9</c:v>
                </c:pt>
              </c:numCache>
            </c:numRef>
          </c:yVal>
          <c:smooth val="0"/>
        </c:ser>
        <c:ser>
          <c:idx val="1"/>
          <c:order val="1"/>
          <c:tx>
            <c:strRef>
              <c:f>'Rockport PT'!$A$12</c:f>
              <c:strCache>
                <c:ptCount val="1"/>
                <c:pt idx="0">
                  <c:v>Transect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'Rockport PT'!$B$10:$E$10</c:f>
              <c:numCache>
                <c:formatCode>m/d/yyyy</c:formatCode>
                <c:ptCount val="4"/>
                <c:pt idx="0">
                  <c:v>41898</c:v>
                </c:pt>
                <c:pt idx="1">
                  <c:v>42264</c:v>
                </c:pt>
                <c:pt idx="2">
                  <c:v>42265</c:v>
                </c:pt>
                <c:pt idx="3">
                  <c:v>42985</c:v>
                </c:pt>
              </c:numCache>
            </c:numRef>
          </c:xVal>
          <c:yVal>
            <c:numRef>
              <c:f>'Rockport PT'!$B$12:$E$12</c:f>
              <c:numCache>
                <c:formatCode>General</c:formatCode>
                <c:ptCount val="4"/>
                <c:pt idx="0">
                  <c:v>0</c:v>
                </c:pt>
                <c:pt idx="1">
                  <c:v>3.833333333333333</c:v>
                </c:pt>
                <c:pt idx="2">
                  <c:v>3.8333333330000001</c:v>
                </c:pt>
                <c:pt idx="3">
                  <c:v>6.729166666666667</c:v>
                </c:pt>
              </c:numCache>
            </c:numRef>
          </c:yVal>
          <c:smooth val="0"/>
        </c:ser>
        <c:ser>
          <c:idx val="2"/>
          <c:order val="2"/>
          <c:tx>
            <c:strRef>
              <c:f>'Rockport PT'!$A$13</c:f>
              <c:strCache>
                <c:ptCount val="1"/>
                <c:pt idx="0">
                  <c:v>Transect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'Rockport PT'!$B$10:$E$10</c:f>
              <c:numCache>
                <c:formatCode>m/d/yyyy</c:formatCode>
                <c:ptCount val="4"/>
                <c:pt idx="0">
                  <c:v>41898</c:v>
                </c:pt>
                <c:pt idx="1">
                  <c:v>42264</c:v>
                </c:pt>
                <c:pt idx="2">
                  <c:v>42265</c:v>
                </c:pt>
                <c:pt idx="3">
                  <c:v>42985</c:v>
                </c:pt>
              </c:numCache>
            </c:numRef>
          </c:xVal>
          <c:yVal>
            <c:numRef>
              <c:f>'Rockport PT'!$B$13:$E$13</c:f>
              <c:numCache>
                <c:formatCode>General</c:formatCode>
                <c:ptCount val="4"/>
                <c:pt idx="0">
                  <c:v>0</c:v>
                </c:pt>
                <c:pt idx="1">
                  <c:v>2.3333333330000001</c:v>
                </c:pt>
                <c:pt idx="2">
                  <c:v>2.333333333333333</c:v>
                </c:pt>
                <c:pt idx="3">
                  <c:v>5.375</c:v>
                </c:pt>
              </c:numCache>
            </c:numRef>
          </c:yVal>
          <c:smooth val="0"/>
        </c:ser>
        <c:dLbls>
          <c:showLegendKey val="0"/>
          <c:showVal val="0"/>
          <c:showCatName val="0"/>
          <c:showSerName val="0"/>
          <c:showPercent val="0"/>
          <c:showBubbleSize val="0"/>
        </c:dLbls>
        <c:axId val="406734528"/>
        <c:axId val="406735072"/>
      </c:scatterChart>
      <c:valAx>
        <c:axId val="406734528"/>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5072"/>
        <c:crosses val="autoZero"/>
        <c:crossBetween val="midCat"/>
        <c:majorUnit val="365"/>
      </c:valAx>
      <c:valAx>
        <c:axId val="406735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452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Rockport,</a:t>
            </a:r>
            <a:r>
              <a:rPr lang="en-US" baseline="0"/>
              <a:t> Seaview St, </a:t>
            </a:r>
          </a:p>
          <a:p>
            <a:pPr>
              <a:defRPr/>
            </a:pPr>
            <a:r>
              <a:rPr lang="en-US" baseline="0"/>
              <a:t>Upstream Vs. Downstream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'Rockport PT'!$A$42</c:f>
              <c:strCache>
                <c:ptCount val="1"/>
                <c:pt idx="0">
                  <c:v>Restored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'Rockport PT'!$B$41:$E$41</c:f>
              <c:numCache>
                <c:formatCode>m/d/yyyy</c:formatCode>
                <c:ptCount val="4"/>
                <c:pt idx="0">
                  <c:v>41898</c:v>
                </c:pt>
                <c:pt idx="1">
                  <c:v>42264</c:v>
                </c:pt>
                <c:pt idx="2">
                  <c:v>42265</c:v>
                </c:pt>
                <c:pt idx="3">
                  <c:v>42985</c:v>
                </c:pt>
              </c:numCache>
            </c:numRef>
          </c:xVal>
          <c:yVal>
            <c:numRef>
              <c:f>'Rockport PT'!$B$42:$E$42</c:f>
              <c:numCache>
                <c:formatCode>General</c:formatCode>
                <c:ptCount val="4"/>
                <c:pt idx="0">
                  <c:v>0</c:v>
                </c:pt>
                <c:pt idx="1">
                  <c:v>3.833333333333333</c:v>
                </c:pt>
                <c:pt idx="2">
                  <c:v>3.8333333330000001</c:v>
                </c:pt>
                <c:pt idx="3">
                  <c:v>6.0520833333333339</c:v>
                </c:pt>
              </c:numCache>
            </c:numRef>
          </c:yVal>
          <c:smooth val="0"/>
        </c:ser>
        <c:ser>
          <c:idx val="1"/>
          <c:order val="1"/>
          <c:tx>
            <c:strRef>
              <c:f>'Rockport PT'!$A$43</c:f>
              <c:strCache>
                <c:ptCount val="1"/>
                <c:pt idx="0">
                  <c:v>Restored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'Rockport PT'!$B$41:$E$41</c:f>
              <c:numCache>
                <c:formatCode>m/d/yyyy</c:formatCode>
                <c:ptCount val="4"/>
                <c:pt idx="0">
                  <c:v>41898</c:v>
                </c:pt>
                <c:pt idx="1">
                  <c:v>42264</c:v>
                </c:pt>
                <c:pt idx="2">
                  <c:v>42265</c:v>
                </c:pt>
                <c:pt idx="3">
                  <c:v>42985</c:v>
                </c:pt>
              </c:numCache>
            </c:numRef>
          </c:xVal>
          <c:yVal>
            <c:numRef>
              <c:f>'Rockport PT'!$B$43:$E$43</c:f>
              <c:numCache>
                <c:formatCode>General</c:formatCode>
                <c:ptCount val="4"/>
                <c:pt idx="0">
                  <c:v>0</c:v>
                </c:pt>
                <c:pt idx="1">
                  <c:v>4.4375</c:v>
                </c:pt>
                <c:pt idx="2">
                  <c:v>4.4375</c:v>
                </c:pt>
                <c:pt idx="3">
                  <c:v>9</c:v>
                </c:pt>
              </c:numCache>
            </c:numRef>
          </c:yVal>
          <c:smooth val="0"/>
        </c:ser>
        <c:dLbls>
          <c:showLegendKey val="0"/>
          <c:showVal val="0"/>
          <c:showCatName val="0"/>
          <c:showSerName val="0"/>
          <c:showPercent val="0"/>
          <c:showBubbleSize val="0"/>
        </c:dLbls>
        <c:axId val="406736160"/>
        <c:axId val="406735616"/>
      </c:scatterChart>
      <c:valAx>
        <c:axId val="406736160"/>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5616"/>
        <c:crosses val="autoZero"/>
        <c:crossBetween val="midCat"/>
        <c:majorUnit val="365"/>
      </c:valAx>
      <c:valAx>
        <c:axId val="406735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61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Salisbury,</a:t>
            </a:r>
            <a:r>
              <a:rPr lang="en-US" baseline="0"/>
              <a:t> Railroad Bed</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'Salisbury, RR bed PT'!$D$9</c:f>
              <c:strCache>
                <c:ptCount val="1"/>
                <c:pt idx="0">
                  <c:v>Transect 1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'Salisbury, RR bed PT'!$E$8:$G$8</c:f>
              <c:numCache>
                <c:formatCode>m/d/yyyy</c:formatCode>
                <c:ptCount val="3"/>
                <c:pt idx="0">
                  <c:v>41549</c:v>
                </c:pt>
                <c:pt idx="1">
                  <c:v>41905</c:v>
                </c:pt>
                <c:pt idx="2">
                  <c:v>42297</c:v>
                </c:pt>
              </c:numCache>
            </c:numRef>
          </c:xVal>
          <c:yVal>
            <c:numRef>
              <c:f>'Salisbury, RR bed PT'!$E$9:$G$9</c:f>
              <c:numCache>
                <c:formatCode>General</c:formatCode>
                <c:ptCount val="3"/>
                <c:pt idx="0">
                  <c:v>0</c:v>
                </c:pt>
                <c:pt idx="1">
                  <c:v>6.1875</c:v>
                </c:pt>
                <c:pt idx="2">
                  <c:v>9.0833333333333339</c:v>
                </c:pt>
              </c:numCache>
            </c:numRef>
          </c:yVal>
          <c:smooth val="0"/>
        </c:ser>
        <c:ser>
          <c:idx val="1"/>
          <c:order val="1"/>
          <c:tx>
            <c:strRef>
              <c:f>'Salisbury, RR bed PT'!$D$10</c:f>
              <c:strCache>
                <c:ptCount val="1"/>
                <c:pt idx="0">
                  <c:v>Transect 2 (Downstream)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'Salisbury, RR bed PT'!$E$8:$G$8</c:f>
              <c:numCache>
                <c:formatCode>m/d/yyyy</c:formatCode>
                <c:ptCount val="3"/>
                <c:pt idx="0">
                  <c:v>41549</c:v>
                </c:pt>
                <c:pt idx="1">
                  <c:v>41905</c:v>
                </c:pt>
                <c:pt idx="2">
                  <c:v>42297</c:v>
                </c:pt>
              </c:numCache>
            </c:numRef>
          </c:xVal>
          <c:yVal>
            <c:numRef>
              <c:f>'Salisbury, RR bed PT'!$E$10:$G$10</c:f>
              <c:numCache>
                <c:formatCode>General</c:formatCode>
                <c:ptCount val="3"/>
                <c:pt idx="0">
                  <c:v>0</c:v>
                </c:pt>
                <c:pt idx="1">
                  <c:v>2.3125</c:v>
                </c:pt>
                <c:pt idx="2">
                  <c:v>4.625</c:v>
                </c:pt>
              </c:numCache>
            </c:numRef>
          </c:yVal>
          <c:smooth val="0"/>
        </c:ser>
        <c:ser>
          <c:idx val="2"/>
          <c:order val="2"/>
          <c:tx>
            <c:strRef>
              <c:f>'Salisbury, RR bed PT'!$D$11</c:f>
              <c:strCache>
                <c:ptCount val="1"/>
                <c:pt idx="0">
                  <c:v>Transect 3 (Downstream)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'Salisbury, RR bed PT'!$E$8:$G$8</c:f>
              <c:numCache>
                <c:formatCode>m/d/yyyy</c:formatCode>
                <c:ptCount val="3"/>
                <c:pt idx="0">
                  <c:v>41549</c:v>
                </c:pt>
                <c:pt idx="1">
                  <c:v>41905</c:v>
                </c:pt>
                <c:pt idx="2">
                  <c:v>42297</c:v>
                </c:pt>
              </c:numCache>
            </c:numRef>
          </c:xVal>
          <c:yVal>
            <c:numRef>
              <c:f>'Salisbury, RR bed PT'!$E$11:$G$11</c:f>
              <c:numCache>
                <c:formatCode>General</c:formatCode>
                <c:ptCount val="3"/>
                <c:pt idx="0">
                  <c:v>0</c:v>
                </c:pt>
                <c:pt idx="1">
                  <c:v>23</c:v>
                </c:pt>
              </c:numCache>
            </c:numRef>
          </c:yVal>
          <c:smooth val="0"/>
        </c:ser>
        <c:dLbls>
          <c:showLegendKey val="0"/>
          <c:showVal val="0"/>
          <c:showCatName val="0"/>
          <c:showSerName val="0"/>
          <c:showPercent val="0"/>
          <c:showBubbleSize val="0"/>
        </c:dLbls>
        <c:axId val="406736704"/>
        <c:axId val="406737248"/>
      </c:scatterChart>
      <c:valAx>
        <c:axId val="406736704"/>
        <c:scaling>
          <c:orientation val="minMax"/>
          <c:min val="41549"/>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7248"/>
        <c:crosses val="autoZero"/>
        <c:crossBetween val="midCat"/>
        <c:majorUnit val="365"/>
      </c:valAx>
      <c:valAx>
        <c:axId val="406737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670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Danvers, Mass General by Transect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'Danvers PT'!$A$11</c:f>
              <c:strCache>
                <c:ptCount val="1"/>
                <c:pt idx="0">
                  <c:v>Transect 0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'Danvers PT'!$B$10:$C$10</c:f>
              <c:numCache>
                <c:formatCode>m/d/yyyy</c:formatCode>
                <c:ptCount val="2"/>
                <c:pt idx="0">
                  <c:v>41942</c:v>
                </c:pt>
                <c:pt idx="1">
                  <c:v>43066</c:v>
                </c:pt>
              </c:numCache>
            </c:numRef>
          </c:xVal>
          <c:yVal>
            <c:numRef>
              <c:f>'Danvers PT'!$B$11:$C$11</c:f>
              <c:numCache>
                <c:formatCode>General</c:formatCode>
                <c:ptCount val="2"/>
                <c:pt idx="0">
                  <c:v>0</c:v>
                </c:pt>
                <c:pt idx="1">
                  <c:v>4</c:v>
                </c:pt>
              </c:numCache>
            </c:numRef>
          </c:yVal>
          <c:smooth val="0"/>
        </c:ser>
        <c:ser>
          <c:idx val="1"/>
          <c:order val="1"/>
          <c:tx>
            <c:strRef>
              <c:f>'Danvers PT'!$A$12</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'Danvers PT'!$B$10:$C$10</c:f>
              <c:numCache>
                <c:formatCode>m/d/yyyy</c:formatCode>
                <c:ptCount val="2"/>
                <c:pt idx="0">
                  <c:v>41942</c:v>
                </c:pt>
                <c:pt idx="1">
                  <c:v>43066</c:v>
                </c:pt>
              </c:numCache>
            </c:numRef>
          </c:xVal>
          <c:yVal>
            <c:numRef>
              <c:f>'Danvers PT'!$B$12:$C$12</c:f>
              <c:numCache>
                <c:formatCode>General</c:formatCode>
                <c:ptCount val="2"/>
                <c:pt idx="0">
                  <c:v>0</c:v>
                </c:pt>
                <c:pt idx="1">
                  <c:v>7.145833333333333</c:v>
                </c:pt>
              </c:numCache>
            </c:numRef>
          </c:yVal>
          <c:smooth val="0"/>
        </c:ser>
        <c:ser>
          <c:idx val="2"/>
          <c:order val="2"/>
          <c:tx>
            <c:strRef>
              <c:f>'Danvers PT'!$A$13</c:f>
              <c:strCache>
                <c:ptCount val="1"/>
                <c:pt idx="0">
                  <c:v>Transect 3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'Danvers PT'!$B$10:$C$10</c:f>
              <c:numCache>
                <c:formatCode>m/d/yyyy</c:formatCode>
                <c:ptCount val="2"/>
                <c:pt idx="0">
                  <c:v>41942</c:v>
                </c:pt>
                <c:pt idx="1">
                  <c:v>43066</c:v>
                </c:pt>
              </c:numCache>
            </c:numRef>
          </c:xVal>
          <c:yVal>
            <c:numRef>
              <c:f>'Danvers PT'!$B$13:$C$13</c:f>
              <c:numCache>
                <c:formatCode>General</c:formatCode>
                <c:ptCount val="2"/>
                <c:pt idx="0">
                  <c:v>0</c:v>
                </c:pt>
                <c:pt idx="1">
                  <c:v>3.6875</c:v>
                </c:pt>
              </c:numCache>
            </c:numRef>
          </c:yVal>
          <c:smooth val="0"/>
        </c:ser>
        <c:dLbls>
          <c:showLegendKey val="0"/>
          <c:showVal val="0"/>
          <c:showCatName val="0"/>
          <c:showSerName val="0"/>
          <c:showPercent val="0"/>
          <c:showBubbleSize val="0"/>
        </c:dLbls>
        <c:axId val="404441056"/>
        <c:axId val="404440512"/>
      </c:scatterChart>
      <c:valAx>
        <c:axId val="404441056"/>
        <c:scaling>
          <c:orientation val="minMax"/>
          <c:min val="41000"/>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40512"/>
        <c:crosses val="autoZero"/>
        <c:crossBetween val="midCat"/>
        <c:majorUnit val="365"/>
      </c:valAx>
      <c:valAx>
        <c:axId val="404440512"/>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4105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Danvers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'Danvers PT'!$A$11</c:f>
              <c:strCache>
                <c:ptCount val="1"/>
                <c:pt idx="0">
                  <c:v>Transect 0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'Danvers PT'!$B$10:$C$10</c:f>
              <c:numCache>
                <c:formatCode>m/d/yyyy</c:formatCode>
                <c:ptCount val="2"/>
                <c:pt idx="0">
                  <c:v>41942</c:v>
                </c:pt>
                <c:pt idx="1">
                  <c:v>43066</c:v>
                </c:pt>
              </c:numCache>
            </c:numRef>
          </c:xVal>
          <c:yVal>
            <c:numRef>
              <c:f>'Danvers PT'!$B$11:$C$11</c:f>
              <c:numCache>
                <c:formatCode>General</c:formatCode>
                <c:ptCount val="2"/>
                <c:pt idx="0">
                  <c:v>0</c:v>
                </c:pt>
                <c:pt idx="1">
                  <c:v>4</c:v>
                </c:pt>
              </c:numCache>
            </c:numRef>
          </c:yVal>
          <c:smooth val="0"/>
        </c:ser>
        <c:ser>
          <c:idx val="1"/>
          <c:order val="1"/>
          <c:tx>
            <c:strRef>
              <c:f>'Danvers PT'!$A$12</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'Danvers PT'!$B$10:$C$10</c:f>
              <c:numCache>
                <c:formatCode>m/d/yyyy</c:formatCode>
                <c:ptCount val="2"/>
                <c:pt idx="0">
                  <c:v>41942</c:v>
                </c:pt>
                <c:pt idx="1">
                  <c:v>43066</c:v>
                </c:pt>
              </c:numCache>
            </c:numRef>
          </c:xVal>
          <c:yVal>
            <c:numRef>
              <c:f>'Danvers PT'!$B$12:$C$12</c:f>
              <c:numCache>
                <c:formatCode>General</c:formatCode>
                <c:ptCount val="2"/>
                <c:pt idx="0">
                  <c:v>0</c:v>
                </c:pt>
                <c:pt idx="1">
                  <c:v>7.145833333333333</c:v>
                </c:pt>
              </c:numCache>
            </c:numRef>
          </c:yVal>
          <c:smooth val="0"/>
        </c:ser>
        <c:ser>
          <c:idx val="2"/>
          <c:order val="2"/>
          <c:tx>
            <c:strRef>
              <c:f>'Danvers PT'!$A$13</c:f>
              <c:strCache>
                <c:ptCount val="1"/>
                <c:pt idx="0">
                  <c:v>Transect 3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'Danvers PT'!$B$10:$C$10</c:f>
              <c:numCache>
                <c:formatCode>m/d/yyyy</c:formatCode>
                <c:ptCount val="2"/>
                <c:pt idx="0">
                  <c:v>41942</c:v>
                </c:pt>
                <c:pt idx="1">
                  <c:v>43066</c:v>
                </c:pt>
              </c:numCache>
            </c:numRef>
          </c:xVal>
          <c:yVal>
            <c:numRef>
              <c:f>'Danvers PT'!$B$13:$C$13</c:f>
              <c:numCache>
                <c:formatCode>General</c:formatCode>
                <c:ptCount val="2"/>
                <c:pt idx="0">
                  <c:v>0</c:v>
                </c:pt>
                <c:pt idx="1">
                  <c:v>3.6875</c:v>
                </c:pt>
              </c:numCache>
            </c:numRef>
          </c:yVal>
          <c:smooth val="0"/>
        </c:ser>
        <c:dLbls>
          <c:showLegendKey val="0"/>
          <c:showVal val="0"/>
          <c:showCatName val="0"/>
          <c:showSerName val="0"/>
          <c:showPercent val="0"/>
          <c:showBubbleSize val="0"/>
        </c:dLbls>
        <c:axId val="406737792"/>
        <c:axId val="406738880"/>
      </c:scatterChart>
      <c:valAx>
        <c:axId val="406737792"/>
        <c:scaling>
          <c:orientation val="minMax"/>
          <c:min val="41000"/>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8880"/>
        <c:crosses val="autoZero"/>
        <c:crossBetween val="midCat"/>
        <c:majorUnit val="365"/>
      </c:valAx>
      <c:valAx>
        <c:axId val="406738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77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Essex, Conomo Point by Transect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'Essex, Conomo Point PT'!$A$13</c:f>
              <c:strCache>
                <c:ptCount val="1"/>
                <c:pt idx="0">
                  <c:v>Transect 0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'Essex, Conomo Point PT'!$B$12:$E$12</c:f>
              <c:numCache>
                <c:formatCode>m/d/yyyy</c:formatCode>
                <c:ptCount val="4"/>
                <c:pt idx="0">
                  <c:v>41585</c:v>
                </c:pt>
                <c:pt idx="1">
                  <c:v>41940</c:v>
                </c:pt>
                <c:pt idx="2">
                  <c:v>42667</c:v>
                </c:pt>
                <c:pt idx="3">
                  <c:v>42983</c:v>
                </c:pt>
              </c:numCache>
            </c:numRef>
          </c:xVal>
          <c:yVal>
            <c:numRef>
              <c:f>'Essex, Conomo Point PT'!$B$13:$E$13</c:f>
              <c:numCache>
                <c:formatCode>General</c:formatCode>
                <c:ptCount val="4"/>
                <c:pt idx="0">
                  <c:v>0</c:v>
                </c:pt>
                <c:pt idx="1">
                  <c:v>5.520833333333333</c:v>
                </c:pt>
                <c:pt idx="2">
                  <c:v>10.5</c:v>
                </c:pt>
              </c:numCache>
            </c:numRef>
          </c:yVal>
          <c:smooth val="0"/>
        </c:ser>
        <c:ser>
          <c:idx val="1"/>
          <c:order val="1"/>
          <c:tx>
            <c:strRef>
              <c:f>'Essex, Conomo Point PT'!$A$14</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'Essex, Conomo Point PT'!$B$12:$E$12</c:f>
              <c:numCache>
                <c:formatCode>m/d/yyyy</c:formatCode>
                <c:ptCount val="4"/>
                <c:pt idx="0">
                  <c:v>41585</c:v>
                </c:pt>
                <c:pt idx="1">
                  <c:v>41940</c:v>
                </c:pt>
                <c:pt idx="2">
                  <c:v>42667</c:v>
                </c:pt>
                <c:pt idx="3">
                  <c:v>42983</c:v>
                </c:pt>
              </c:numCache>
            </c:numRef>
          </c:xVal>
          <c:yVal>
            <c:numRef>
              <c:f>'Essex, Conomo Point PT'!$B$14:$E$14</c:f>
              <c:numCache>
                <c:formatCode>General</c:formatCode>
                <c:ptCount val="4"/>
                <c:pt idx="0">
                  <c:v>0</c:v>
                </c:pt>
                <c:pt idx="1">
                  <c:v>0</c:v>
                </c:pt>
                <c:pt idx="2">
                  <c:v>0</c:v>
                </c:pt>
              </c:numCache>
            </c:numRef>
          </c:yVal>
          <c:smooth val="0"/>
        </c:ser>
        <c:ser>
          <c:idx val="2"/>
          <c:order val="2"/>
          <c:tx>
            <c:strRef>
              <c:f>'Essex, Conomo Point PT'!$A$15</c:f>
              <c:strCache>
                <c:ptCount val="1"/>
                <c:pt idx="0">
                  <c:v>Transect 2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'Essex, Conomo Point PT'!$B$12:$E$12</c:f>
              <c:numCache>
                <c:formatCode>m/d/yyyy</c:formatCode>
                <c:ptCount val="4"/>
                <c:pt idx="0">
                  <c:v>41585</c:v>
                </c:pt>
                <c:pt idx="1">
                  <c:v>41940</c:v>
                </c:pt>
                <c:pt idx="2">
                  <c:v>42667</c:v>
                </c:pt>
                <c:pt idx="3">
                  <c:v>42983</c:v>
                </c:pt>
              </c:numCache>
            </c:numRef>
          </c:xVal>
          <c:yVal>
            <c:numRef>
              <c:f>'Essex, Conomo Point PT'!$B$15:$E$15</c:f>
              <c:numCache>
                <c:formatCode>General</c:formatCode>
                <c:ptCount val="4"/>
                <c:pt idx="0">
                  <c:v>0</c:v>
                </c:pt>
                <c:pt idx="1">
                  <c:v>0</c:v>
                </c:pt>
                <c:pt idx="2">
                  <c:v>0</c:v>
                </c:pt>
              </c:numCache>
            </c:numRef>
          </c:yVal>
          <c:smooth val="0"/>
        </c:ser>
        <c:ser>
          <c:idx val="3"/>
          <c:order val="3"/>
          <c:tx>
            <c:strRef>
              <c:f>'Essex, Conomo Point PT'!$A$16</c:f>
              <c:strCache>
                <c:ptCount val="1"/>
                <c:pt idx="0">
                  <c:v>Transect 3 (Downstream)</c:v>
                </c:pt>
              </c:strCache>
            </c:strRef>
          </c:tx>
          <c:spPr>
            <a:ln w="19050" cap="rnd">
              <a:solidFill>
                <a:srgbClr val="7030A0"/>
              </a:solidFill>
              <a:round/>
            </a:ln>
            <a:effectLst/>
          </c:spPr>
          <c:marker>
            <c:symbol val="circle"/>
            <c:size val="5"/>
            <c:spPr>
              <a:solidFill>
                <a:schemeClr val="accent4"/>
              </a:solidFill>
              <a:ln w="9525">
                <a:solidFill>
                  <a:schemeClr val="accent4"/>
                </a:solidFill>
              </a:ln>
              <a:effectLst/>
            </c:spPr>
          </c:marker>
          <c:xVal>
            <c:numRef>
              <c:f>'Essex, Conomo Point PT'!$B$12:$E$12</c:f>
              <c:numCache>
                <c:formatCode>m/d/yyyy</c:formatCode>
                <c:ptCount val="4"/>
                <c:pt idx="0">
                  <c:v>41585</c:v>
                </c:pt>
                <c:pt idx="1">
                  <c:v>41940</c:v>
                </c:pt>
                <c:pt idx="2">
                  <c:v>42667</c:v>
                </c:pt>
                <c:pt idx="3">
                  <c:v>42983</c:v>
                </c:pt>
              </c:numCache>
            </c:numRef>
          </c:xVal>
          <c:yVal>
            <c:numRef>
              <c:f>'Essex, Conomo Point PT'!$B$16:$E$16</c:f>
              <c:numCache>
                <c:formatCode>General</c:formatCode>
                <c:ptCount val="4"/>
                <c:pt idx="0">
                  <c:v>0</c:v>
                </c:pt>
                <c:pt idx="1">
                  <c:v>5.854166666666667</c:v>
                </c:pt>
                <c:pt idx="2">
                  <c:v>16</c:v>
                </c:pt>
                <c:pt idx="3">
                  <c:v>27.5625</c:v>
                </c:pt>
              </c:numCache>
            </c:numRef>
          </c:yVal>
          <c:smooth val="0"/>
        </c:ser>
        <c:ser>
          <c:idx val="4"/>
          <c:order val="4"/>
          <c:tx>
            <c:strRef>
              <c:f>'Essex, Conomo Point PT'!$A$17</c:f>
              <c:strCache>
                <c:ptCount val="1"/>
                <c:pt idx="0">
                  <c:v>Transect 4 (Downstream)</c:v>
                </c:pt>
              </c:strCache>
            </c:strRef>
          </c:tx>
          <c:spPr>
            <a:ln w="19050" cap="rnd">
              <a:solidFill>
                <a:schemeClr val="accent6"/>
              </a:solidFill>
              <a:round/>
            </a:ln>
            <a:effectLst/>
          </c:spPr>
          <c:marker>
            <c:symbol val="circle"/>
            <c:size val="5"/>
            <c:spPr>
              <a:solidFill>
                <a:schemeClr val="accent6"/>
              </a:solidFill>
              <a:ln w="9525">
                <a:solidFill>
                  <a:schemeClr val="accent5"/>
                </a:solidFill>
              </a:ln>
              <a:effectLst/>
            </c:spPr>
          </c:marker>
          <c:xVal>
            <c:numRef>
              <c:f>'Essex, Conomo Point PT'!$B$12:$E$12</c:f>
              <c:numCache>
                <c:formatCode>m/d/yyyy</c:formatCode>
                <c:ptCount val="4"/>
                <c:pt idx="0">
                  <c:v>41585</c:v>
                </c:pt>
                <c:pt idx="1">
                  <c:v>41940</c:v>
                </c:pt>
                <c:pt idx="2">
                  <c:v>42667</c:v>
                </c:pt>
                <c:pt idx="3">
                  <c:v>42983</c:v>
                </c:pt>
              </c:numCache>
            </c:numRef>
          </c:xVal>
          <c:yVal>
            <c:numRef>
              <c:f>'Essex, Conomo Point PT'!$B$17:$E$17</c:f>
              <c:numCache>
                <c:formatCode>General</c:formatCode>
                <c:ptCount val="4"/>
                <c:pt idx="0">
                  <c:v>0</c:v>
                </c:pt>
                <c:pt idx="1">
                  <c:v>3.5</c:v>
                </c:pt>
                <c:pt idx="2">
                  <c:v>18.75</c:v>
                </c:pt>
                <c:pt idx="3">
                  <c:v>25.375</c:v>
                </c:pt>
              </c:numCache>
            </c:numRef>
          </c:yVal>
          <c:smooth val="0"/>
        </c:ser>
        <c:dLbls>
          <c:showLegendKey val="0"/>
          <c:showVal val="0"/>
          <c:showCatName val="0"/>
          <c:showSerName val="0"/>
          <c:showPercent val="0"/>
          <c:showBubbleSize val="0"/>
        </c:dLbls>
        <c:axId val="406738336"/>
        <c:axId val="406739424"/>
      </c:scatterChart>
      <c:valAx>
        <c:axId val="406738336"/>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9424"/>
        <c:crosses val="autoZero"/>
        <c:crossBetween val="midCat"/>
        <c:majorUnit val="365"/>
      </c:valAx>
      <c:valAx>
        <c:axId val="40673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833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Essex, Conomo Point Upstream</a:t>
            </a:r>
            <a:r>
              <a:rPr lang="en-US" baseline="0"/>
              <a:t> vs. Downstream</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'Essex, Conomo Point PT'!$H$13</c:f>
              <c:strCache>
                <c:ptCount val="1"/>
                <c:pt idx="0">
                  <c:v>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'Essex, Conomo Point PT'!$I$12:$L$12</c:f>
              <c:numCache>
                <c:formatCode>m/d/yyyy</c:formatCode>
                <c:ptCount val="4"/>
                <c:pt idx="0">
                  <c:v>41585</c:v>
                </c:pt>
                <c:pt idx="1">
                  <c:v>41940</c:v>
                </c:pt>
                <c:pt idx="2">
                  <c:v>42667</c:v>
                </c:pt>
                <c:pt idx="3">
                  <c:v>42983</c:v>
                </c:pt>
              </c:numCache>
            </c:numRef>
          </c:xVal>
          <c:yVal>
            <c:numRef>
              <c:f>'Essex, Conomo Point PT'!$I$13:$L$13</c:f>
              <c:numCache>
                <c:formatCode>General</c:formatCode>
                <c:ptCount val="4"/>
                <c:pt idx="0">
                  <c:v>0</c:v>
                </c:pt>
                <c:pt idx="1">
                  <c:v>5.3833333333333337</c:v>
                </c:pt>
                <c:pt idx="2">
                  <c:v>17.375</c:v>
                </c:pt>
                <c:pt idx="3">
                  <c:v>26.468750000000004</c:v>
                </c:pt>
              </c:numCache>
            </c:numRef>
          </c:yVal>
          <c:smooth val="0"/>
        </c:ser>
        <c:ser>
          <c:idx val="1"/>
          <c:order val="1"/>
          <c:tx>
            <c:strRef>
              <c:f>'Essex, Conomo Point PT'!$H$14</c:f>
              <c:strCache>
                <c:ptCount val="1"/>
                <c:pt idx="0">
                  <c:v>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'Essex, Conomo Point PT'!$I$12:$L$12</c:f>
              <c:numCache>
                <c:formatCode>m/d/yyyy</c:formatCode>
                <c:ptCount val="4"/>
                <c:pt idx="0">
                  <c:v>41585</c:v>
                </c:pt>
                <c:pt idx="1">
                  <c:v>41940</c:v>
                </c:pt>
                <c:pt idx="2">
                  <c:v>42667</c:v>
                </c:pt>
                <c:pt idx="3">
                  <c:v>42983</c:v>
                </c:pt>
              </c:numCache>
            </c:numRef>
          </c:xVal>
          <c:yVal>
            <c:numRef>
              <c:f>'Essex, Conomo Point PT'!$I$14:$L$14</c:f>
              <c:numCache>
                <c:formatCode>General</c:formatCode>
                <c:ptCount val="4"/>
                <c:pt idx="0">
                  <c:v>0</c:v>
                </c:pt>
                <c:pt idx="1">
                  <c:v>5.520833333333333</c:v>
                </c:pt>
                <c:pt idx="2">
                  <c:v>10.5</c:v>
                </c:pt>
              </c:numCache>
            </c:numRef>
          </c:yVal>
          <c:smooth val="0"/>
        </c:ser>
        <c:dLbls>
          <c:showLegendKey val="0"/>
          <c:showVal val="0"/>
          <c:showCatName val="0"/>
          <c:showSerName val="0"/>
          <c:showPercent val="0"/>
          <c:showBubbleSize val="0"/>
        </c:dLbls>
        <c:axId val="406739968"/>
        <c:axId val="404045440"/>
      </c:scatterChart>
      <c:valAx>
        <c:axId val="406739968"/>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5440"/>
        <c:crosses val="autoZero"/>
        <c:crossBetween val="midCat"/>
        <c:majorUnit val="365"/>
      </c:valAx>
      <c:valAx>
        <c:axId val="404045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73996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Gloucester, Eastern Point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'Gloucester, EP PT'!$F$17</c:f>
              <c:strCache>
                <c:ptCount val="1"/>
                <c:pt idx="0">
                  <c:v>Transect 1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'Gloucester, EP PT'!$G$16:$K$16</c:f>
              <c:numCache>
                <c:formatCode>m/d/yyyy</c:formatCode>
                <c:ptCount val="5"/>
                <c:pt idx="0">
                  <c:v>41576</c:v>
                </c:pt>
                <c:pt idx="1">
                  <c:v>41939</c:v>
                </c:pt>
                <c:pt idx="2">
                  <c:v>42649</c:v>
                </c:pt>
                <c:pt idx="3">
                  <c:v>43066</c:v>
                </c:pt>
                <c:pt idx="4">
                  <c:v>43237</c:v>
                </c:pt>
              </c:numCache>
            </c:numRef>
          </c:xVal>
          <c:yVal>
            <c:numRef>
              <c:f>'Gloucester, EP PT'!$G$17:$K$17</c:f>
              <c:numCache>
                <c:formatCode>General</c:formatCode>
                <c:ptCount val="5"/>
                <c:pt idx="0">
                  <c:v>0</c:v>
                </c:pt>
                <c:pt idx="1">
                  <c:v>5.375</c:v>
                </c:pt>
                <c:pt idx="2">
                  <c:v>12.25</c:v>
                </c:pt>
                <c:pt idx="3">
                  <c:v>6.625</c:v>
                </c:pt>
                <c:pt idx="4">
                  <c:v>11.3125</c:v>
                </c:pt>
              </c:numCache>
            </c:numRef>
          </c:yVal>
          <c:smooth val="0"/>
        </c:ser>
        <c:ser>
          <c:idx val="1"/>
          <c:order val="1"/>
          <c:tx>
            <c:strRef>
              <c:f>'Gloucester, EP PT'!$F$18</c:f>
              <c:strCache>
                <c:ptCount val="1"/>
                <c:pt idx="0">
                  <c:v>Transect 2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'Gloucester, EP PT'!$G$16:$K$16</c:f>
              <c:numCache>
                <c:formatCode>m/d/yyyy</c:formatCode>
                <c:ptCount val="5"/>
                <c:pt idx="0">
                  <c:v>41576</c:v>
                </c:pt>
                <c:pt idx="1">
                  <c:v>41939</c:v>
                </c:pt>
                <c:pt idx="2">
                  <c:v>42649</c:v>
                </c:pt>
                <c:pt idx="3">
                  <c:v>43066</c:v>
                </c:pt>
                <c:pt idx="4">
                  <c:v>43237</c:v>
                </c:pt>
              </c:numCache>
            </c:numRef>
          </c:xVal>
          <c:yVal>
            <c:numRef>
              <c:f>'Gloucester, EP PT'!$G$18:$K$18</c:f>
              <c:numCache>
                <c:formatCode>General</c:formatCode>
                <c:ptCount val="5"/>
                <c:pt idx="0">
                  <c:v>0</c:v>
                </c:pt>
                <c:pt idx="1">
                  <c:v>5.25</c:v>
                </c:pt>
                <c:pt idx="2">
                  <c:v>11.3125</c:v>
                </c:pt>
                <c:pt idx="3">
                  <c:v>12.833333333333332</c:v>
                </c:pt>
                <c:pt idx="4">
                  <c:v>21.75</c:v>
                </c:pt>
              </c:numCache>
            </c:numRef>
          </c:yVal>
          <c:smooth val="0"/>
        </c:ser>
        <c:ser>
          <c:idx val="2"/>
          <c:order val="2"/>
          <c:tx>
            <c:strRef>
              <c:f>'Gloucester, EP PT'!$F$19</c:f>
              <c:strCache>
                <c:ptCount val="1"/>
                <c:pt idx="0">
                  <c:v>Transect 3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'Gloucester, EP PT'!$G$16:$K$16</c:f>
              <c:numCache>
                <c:formatCode>m/d/yyyy</c:formatCode>
                <c:ptCount val="5"/>
                <c:pt idx="0">
                  <c:v>41576</c:v>
                </c:pt>
                <c:pt idx="1">
                  <c:v>41939</c:v>
                </c:pt>
                <c:pt idx="2">
                  <c:v>42649</c:v>
                </c:pt>
                <c:pt idx="3">
                  <c:v>43066</c:v>
                </c:pt>
                <c:pt idx="4">
                  <c:v>43237</c:v>
                </c:pt>
              </c:numCache>
            </c:numRef>
          </c:xVal>
          <c:yVal>
            <c:numRef>
              <c:f>'Gloucester, EP PT'!$G$19:$K$19</c:f>
              <c:numCache>
                <c:formatCode>General</c:formatCode>
                <c:ptCount val="5"/>
                <c:pt idx="0">
                  <c:v>0</c:v>
                </c:pt>
                <c:pt idx="1">
                  <c:v>2.0625</c:v>
                </c:pt>
                <c:pt idx="2">
                  <c:v>8.5208333333333321</c:v>
                </c:pt>
              </c:numCache>
            </c:numRef>
          </c:yVal>
          <c:smooth val="0"/>
        </c:ser>
        <c:dLbls>
          <c:showLegendKey val="0"/>
          <c:showVal val="0"/>
          <c:showCatName val="0"/>
          <c:showSerName val="0"/>
          <c:showPercent val="0"/>
          <c:showBubbleSize val="0"/>
        </c:dLbls>
        <c:axId val="404038368"/>
        <c:axId val="404039456"/>
      </c:scatterChart>
      <c:valAx>
        <c:axId val="404038368"/>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39456"/>
        <c:crosses val="autoZero"/>
        <c:crossBetween val="midCat"/>
        <c:majorUnit val="365"/>
      </c:valAx>
      <c:valAx>
        <c:axId val="404039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3836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Gloucester, Mill River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'Gloucester. Mill River PT'!$A$11</c:f>
              <c:strCache>
                <c:ptCount val="1"/>
                <c:pt idx="0">
                  <c:v>Transect 0.5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'Gloucester. Mill River PT'!$B$10:$D$10</c:f>
              <c:numCache>
                <c:formatCode>m/d/yyyy</c:formatCode>
                <c:ptCount val="3"/>
                <c:pt idx="0">
                  <c:v>41932</c:v>
                </c:pt>
                <c:pt idx="1">
                  <c:v>42667</c:v>
                </c:pt>
                <c:pt idx="2">
                  <c:v>43340</c:v>
                </c:pt>
              </c:numCache>
            </c:numRef>
          </c:xVal>
          <c:yVal>
            <c:numRef>
              <c:f>'Gloucester. Mill River PT'!$B$11:$D$11</c:f>
              <c:numCache>
                <c:formatCode>General</c:formatCode>
                <c:ptCount val="3"/>
                <c:pt idx="0">
                  <c:v>2.125</c:v>
                </c:pt>
                <c:pt idx="1">
                  <c:v>8.5625</c:v>
                </c:pt>
                <c:pt idx="2">
                  <c:v>3.1875</c:v>
                </c:pt>
              </c:numCache>
            </c:numRef>
          </c:yVal>
          <c:smooth val="0"/>
        </c:ser>
        <c:ser>
          <c:idx val="1"/>
          <c:order val="1"/>
          <c:tx>
            <c:strRef>
              <c:f>'Gloucester. Mill River PT'!$A$12</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'Gloucester. Mill River PT'!$B$10:$D$10</c:f>
              <c:numCache>
                <c:formatCode>m/d/yyyy</c:formatCode>
                <c:ptCount val="3"/>
                <c:pt idx="0">
                  <c:v>41932</c:v>
                </c:pt>
                <c:pt idx="1">
                  <c:v>42667</c:v>
                </c:pt>
                <c:pt idx="2">
                  <c:v>43340</c:v>
                </c:pt>
              </c:numCache>
            </c:numRef>
          </c:xVal>
          <c:yVal>
            <c:numRef>
              <c:f>'Gloucester. Mill River PT'!$B$12:$D$12</c:f>
              <c:numCache>
                <c:formatCode>General</c:formatCode>
                <c:ptCount val="3"/>
                <c:pt idx="0">
                  <c:v>1.9375</c:v>
                </c:pt>
                <c:pt idx="1">
                  <c:v>10.875</c:v>
                </c:pt>
                <c:pt idx="2">
                  <c:v>2.0416666666666665</c:v>
                </c:pt>
              </c:numCache>
            </c:numRef>
          </c:yVal>
          <c:smooth val="0"/>
        </c:ser>
        <c:ser>
          <c:idx val="2"/>
          <c:order val="2"/>
          <c:tx>
            <c:strRef>
              <c:f>'Gloucester. Mill River PT'!$A$13</c:f>
              <c:strCache>
                <c:ptCount val="1"/>
                <c:pt idx="0">
                  <c:v>Transect 2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'Gloucester. Mill River PT'!$B$10:$D$10</c:f>
              <c:numCache>
                <c:formatCode>m/d/yyyy</c:formatCode>
                <c:ptCount val="3"/>
                <c:pt idx="0">
                  <c:v>41932</c:v>
                </c:pt>
                <c:pt idx="1">
                  <c:v>42667</c:v>
                </c:pt>
                <c:pt idx="2">
                  <c:v>43340</c:v>
                </c:pt>
              </c:numCache>
            </c:numRef>
          </c:xVal>
          <c:yVal>
            <c:numRef>
              <c:f>'Gloucester. Mill River PT'!$B$13:$D$13</c:f>
              <c:numCache>
                <c:formatCode>General</c:formatCode>
                <c:ptCount val="3"/>
                <c:pt idx="0">
                  <c:v>2.5625</c:v>
                </c:pt>
                <c:pt idx="1">
                  <c:v>7.375</c:v>
                </c:pt>
                <c:pt idx="2">
                  <c:v>2.4375</c:v>
                </c:pt>
              </c:numCache>
            </c:numRef>
          </c:yVal>
          <c:smooth val="0"/>
        </c:ser>
        <c:dLbls>
          <c:showLegendKey val="0"/>
          <c:showVal val="0"/>
          <c:showCatName val="0"/>
          <c:showSerName val="0"/>
          <c:showPercent val="0"/>
          <c:showBubbleSize val="0"/>
        </c:dLbls>
        <c:axId val="404043808"/>
        <c:axId val="404041632"/>
      </c:scatterChart>
      <c:valAx>
        <c:axId val="404043808"/>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1632"/>
        <c:crosses val="autoZero"/>
        <c:crossBetween val="midCat"/>
        <c:majorUnit val="365"/>
      </c:valAx>
      <c:valAx>
        <c:axId val="404041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380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Ipswich, Cedar Point by Transect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'Ipswich, Cedar Point PT'!$B$20</c:f>
              <c:strCache>
                <c:ptCount val="1"/>
                <c:pt idx="0">
                  <c:v>Transect 0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'Ipswich, Cedar Point PT'!$C$19:$E$19</c:f>
              <c:numCache>
                <c:formatCode>m/d/yyyy</c:formatCode>
                <c:ptCount val="3"/>
                <c:pt idx="0">
                  <c:v>41911</c:v>
                </c:pt>
                <c:pt idx="1">
                  <c:v>42702</c:v>
                </c:pt>
                <c:pt idx="2">
                  <c:v>43024</c:v>
                </c:pt>
              </c:numCache>
            </c:numRef>
          </c:xVal>
          <c:yVal>
            <c:numRef>
              <c:f>'Ipswich, Cedar Point PT'!$C$20:$E$20</c:f>
              <c:numCache>
                <c:formatCode>General</c:formatCode>
                <c:ptCount val="3"/>
                <c:pt idx="0">
                  <c:v>0</c:v>
                </c:pt>
                <c:pt idx="1">
                  <c:v>3</c:v>
                </c:pt>
                <c:pt idx="2">
                  <c:v>3.8055555555555554</c:v>
                </c:pt>
              </c:numCache>
            </c:numRef>
          </c:yVal>
          <c:smooth val="0"/>
        </c:ser>
        <c:ser>
          <c:idx val="1"/>
          <c:order val="1"/>
          <c:tx>
            <c:strRef>
              <c:f>'Ipswich, Cedar Point PT'!$B$21</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'Ipswich, Cedar Point PT'!$C$19:$E$19</c:f>
              <c:numCache>
                <c:formatCode>m/d/yyyy</c:formatCode>
                <c:ptCount val="3"/>
                <c:pt idx="0">
                  <c:v>41911</c:v>
                </c:pt>
                <c:pt idx="1">
                  <c:v>42702</c:v>
                </c:pt>
                <c:pt idx="2">
                  <c:v>43024</c:v>
                </c:pt>
              </c:numCache>
            </c:numRef>
          </c:xVal>
          <c:yVal>
            <c:numRef>
              <c:f>'Ipswich, Cedar Point PT'!$C$21:$E$21</c:f>
              <c:numCache>
                <c:formatCode>General</c:formatCode>
                <c:ptCount val="3"/>
                <c:pt idx="0">
                  <c:v>0</c:v>
                </c:pt>
                <c:pt idx="1">
                  <c:v>2</c:v>
                </c:pt>
                <c:pt idx="2">
                  <c:v>2.6458333333333335</c:v>
                </c:pt>
              </c:numCache>
            </c:numRef>
          </c:yVal>
          <c:smooth val="0"/>
        </c:ser>
        <c:ser>
          <c:idx val="2"/>
          <c:order val="2"/>
          <c:tx>
            <c:strRef>
              <c:f>'Ipswich, Cedar Point PT'!$B$22</c:f>
              <c:strCache>
                <c:ptCount val="1"/>
                <c:pt idx="0">
                  <c:v>Transect 2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'Ipswich, Cedar Point PT'!$C$19:$E$19</c:f>
              <c:numCache>
                <c:formatCode>m/d/yyyy</c:formatCode>
                <c:ptCount val="3"/>
                <c:pt idx="0">
                  <c:v>41911</c:v>
                </c:pt>
                <c:pt idx="1">
                  <c:v>42702</c:v>
                </c:pt>
                <c:pt idx="2">
                  <c:v>43024</c:v>
                </c:pt>
              </c:numCache>
            </c:numRef>
          </c:xVal>
          <c:yVal>
            <c:numRef>
              <c:f>'Ipswich, Cedar Point PT'!$C$22:$E$22</c:f>
              <c:numCache>
                <c:formatCode>General</c:formatCode>
                <c:ptCount val="3"/>
                <c:pt idx="0">
                  <c:v>0</c:v>
                </c:pt>
                <c:pt idx="1">
                  <c:v>5.0625</c:v>
                </c:pt>
                <c:pt idx="2">
                  <c:v>6.9375</c:v>
                </c:pt>
              </c:numCache>
            </c:numRef>
          </c:yVal>
          <c:smooth val="0"/>
        </c:ser>
        <c:dLbls>
          <c:showLegendKey val="0"/>
          <c:showVal val="0"/>
          <c:showCatName val="0"/>
          <c:showSerName val="0"/>
          <c:showPercent val="0"/>
          <c:showBubbleSize val="0"/>
        </c:dLbls>
        <c:axId val="404040544"/>
        <c:axId val="404038912"/>
      </c:scatterChart>
      <c:valAx>
        <c:axId val="404040544"/>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38912"/>
        <c:crosses val="autoZero"/>
        <c:crossBetween val="midCat"/>
        <c:majorUnit val="365"/>
      </c:valAx>
      <c:valAx>
        <c:axId val="404038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054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Ipswich, Cedar Point, </a:t>
            </a:r>
          </a:p>
          <a:p>
            <a:pPr>
              <a:defRPr/>
            </a:pPr>
            <a:r>
              <a:rPr lang="en-US"/>
              <a:t>Upstream Vs. Downstream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'Ipswich, Cedar Point PT'!$H$27</c:f>
              <c:strCache>
                <c:ptCount val="1"/>
                <c:pt idx="0">
                  <c:v>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'Ipswich, Cedar Point PT'!$I$26:$K$26</c:f>
              <c:numCache>
                <c:formatCode>m/d/yyyy</c:formatCode>
                <c:ptCount val="3"/>
                <c:pt idx="0">
                  <c:v>41911</c:v>
                </c:pt>
                <c:pt idx="1">
                  <c:v>42702</c:v>
                </c:pt>
                <c:pt idx="2">
                  <c:v>43024</c:v>
                </c:pt>
              </c:numCache>
            </c:numRef>
          </c:xVal>
          <c:yVal>
            <c:numRef>
              <c:f>'Ipswich, Cedar Point PT'!$I$27:$K$27</c:f>
              <c:numCache>
                <c:formatCode>General</c:formatCode>
                <c:ptCount val="3"/>
                <c:pt idx="0">
                  <c:v>0</c:v>
                </c:pt>
                <c:pt idx="1">
                  <c:v>3</c:v>
                </c:pt>
                <c:pt idx="2">
                  <c:v>3.8055555555555554</c:v>
                </c:pt>
              </c:numCache>
            </c:numRef>
          </c:yVal>
          <c:smooth val="0"/>
        </c:ser>
        <c:ser>
          <c:idx val="1"/>
          <c:order val="1"/>
          <c:tx>
            <c:strRef>
              <c:f>'Ipswich, Cedar Point PT'!$H$28</c:f>
              <c:strCache>
                <c:ptCount val="1"/>
                <c:pt idx="0">
                  <c:v>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'Ipswich, Cedar Point PT'!$I$26:$K$26</c:f>
              <c:numCache>
                <c:formatCode>m/d/yyyy</c:formatCode>
                <c:ptCount val="3"/>
                <c:pt idx="0">
                  <c:v>41911</c:v>
                </c:pt>
                <c:pt idx="1">
                  <c:v>42702</c:v>
                </c:pt>
                <c:pt idx="2">
                  <c:v>43024</c:v>
                </c:pt>
              </c:numCache>
            </c:numRef>
          </c:xVal>
          <c:yVal>
            <c:numRef>
              <c:f>'Ipswich, Cedar Point PT'!$I$28:$K$28</c:f>
              <c:numCache>
                <c:formatCode>General</c:formatCode>
                <c:ptCount val="3"/>
                <c:pt idx="0">
                  <c:v>0</c:v>
                </c:pt>
                <c:pt idx="1">
                  <c:v>3.53125</c:v>
                </c:pt>
                <c:pt idx="2">
                  <c:v>4.791666666666667</c:v>
                </c:pt>
              </c:numCache>
            </c:numRef>
          </c:yVal>
          <c:smooth val="0"/>
        </c:ser>
        <c:dLbls>
          <c:showLegendKey val="0"/>
          <c:showVal val="0"/>
          <c:showCatName val="0"/>
          <c:showSerName val="0"/>
          <c:showPercent val="0"/>
          <c:showBubbleSize val="0"/>
        </c:dLbls>
        <c:axId val="404044352"/>
        <c:axId val="404040000"/>
      </c:scatterChart>
      <c:valAx>
        <c:axId val="40404435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0000"/>
        <c:crosses val="autoZero"/>
        <c:crossBetween val="midCat"/>
        <c:majorUnit val="365"/>
      </c:valAx>
      <c:valAx>
        <c:axId val="404040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435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a:t>
            </a:r>
            <a:r>
              <a:rPr lang="en-US" baseline="0"/>
              <a:t> at Town Farm Road, Ipswich by Transect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'Pivot Table TFR'!$A$24</c:f>
              <c:strCache>
                <c:ptCount val="1"/>
                <c:pt idx="0">
                  <c:v>Transect 0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'Pivot Table TFR'!$B$23:$E$23</c:f>
              <c:numCache>
                <c:formatCode>m/d/yyyy</c:formatCode>
                <c:ptCount val="4"/>
                <c:pt idx="0">
                  <c:v>41781</c:v>
                </c:pt>
                <c:pt idx="1">
                  <c:v>41942</c:v>
                </c:pt>
                <c:pt idx="2">
                  <c:v>42675</c:v>
                </c:pt>
                <c:pt idx="3">
                  <c:v>43006</c:v>
                </c:pt>
              </c:numCache>
            </c:numRef>
          </c:xVal>
          <c:yVal>
            <c:numRef>
              <c:f>'Pivot Table TFR'!$B$24:$E$24</c:f>
              <c:numCache>
                <c:formatCode>General</c:formatCode>
                <c:ptCount val="4"/>
                <c:pt idx="0">
                  <c:v>0</c:v>
                </c:pt>
                <c:pt idx="1">
                  <c:v>0.3125</c:v>
                </c:pt>
                <c:pt idx="2">
                  <c:v>5.8333333333333339</c:v>
                </c:pt>
                <c:pt idx="3">
                  <c:v>6.625</c:v>
                </c:pt>
              </c:numCache>
            </c:numRef>
          </c:yVal>
          <c:smooth val="0"/>
        </c:ser>
        <c:ser>
          <c:idx val="1"/>
          <c:order val="1"/>
          <c:tx>
            <c:strRef>
              <c:f>'Pivot Table TFR'!$A$25</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'Pivot Table TFR'!$B$23:$E$23</c:f>
              <c:numCache>
                <c:formatCode>m/d/yyyy</c:formatCode>
                <c:ptCount val="4"/>
                <c:pt idx="0">
                  <c:v>41781</c:v>
                </c:pt>
                <c:pt idx="1">
                  <c:v>41942</c:v>
                </c:pt>
                <c:pt idx="2">
                  <c:v>42675</c:v>
                </c:pt>
                <c:pt idx="3">
                  <c:v>43006</c:v>
                </c:pt>
              </c:numCache>
            </c:numRef>
          </c:xVal>
          <c:yVal>
            <c:numRef>
              <c:f>'Pivot Table TFR'!$B$25:$E$25</c:f>
              <c:numCache>
                <c:formatCode>General</c:formatCode>
                <c:ptCount val="4"/>
                <c:pt idx="0">
                  <c:v>0</c:v>
                </c:pt>
                <c:pt idx="1">
                  <c:v>3.875</c:v>
                </c:pt>
                <c:pt idx="2">
                  <c:v>0</c:v>
                </c:pt>
                <c:pt idx="3">
                  <c:v>9.25</c:v>
                </c:pt>
              </c:numCache>
            </c:numRef>
          </c:yVal>
          <c:smooth val="0"/>
        </c:ser>
        <c:ser>
          <c:idx val="2"/>
          <c:order val="2"/>
          <c:tx>
            <c:strRef>
              <c:f>'Pivot Table TFR'!$A$26</c:f>
              <c:strCache>
                <c:ptCount val="1"/>
                <c:pt idx="0">
                  <c:v>Transect 2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'Pivot Table TFR'!$B$23:$E$23</c:f>
              <c:numCache>
                <c:formatCode>m/d/yyyy</c:formatCode>
                <c:ptCount val="4"/>
                <c:pt idx="0">
                  <c:v>41781</c:v>
                </c:pt>
                <c:pt idx="1">
                  <c:v>41942</c:v>
                </c:pt>
                <c:pt idx="2">
                  <c:v>42675</c:v>
                </c:pt>
                <c:pt idx="3">
                  <c:v>43006</c:v>
                </c:pt>
              </c:numCache>
            </c:numRef>
          </c:xVal>
          <c:yVal>
            <c:numRef>
              <c:f>'Pivot Table TFR'!$B$26:$E$26</c:f>
              <c:numCache>
                <c:formatCode>General</c:formatCode>
                <c:ptCount val="4"/>
                <c:pt idx="0">
                  <c:v>0</c:v>
                </c:pt>
                <c:pt idx="1">
                  <c:v>4.3125</c:v>
                </c:pt>
                <c:pt idx="2">
                  <c:v>10</c:v>
                </c:pt>
                <c:pt idx="3">
                  <c:v>12.375</c:v>
                </c:pt>
              </c:numCache>
            </c:numRef>
          </c:yVal>
          <c:smooth val="0"/>
        </c:ser>
        <c:ser>
          <c:idx val="3"/>
          <c:order val="3"/>
          <c:tx>
            <c:strRef>
              <c:f>'Pivot Table TFR'!$A$27</c:f>
              <c:strCache>
                <c:ptCount val="1"/>
                <c:pt idx="0">
                  <c:v>Transect 3 (Upstream)</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'Pivot Table TFR'!$B$23:$E$23</c:f>
              <c:numCache>
                <c:formatCode>m/d/yyyy</c:formatCode>
                <c:ptCount val="4"/>
                <c:pt idx="0">
                  <c:v>41781</c:v>
                </c:pt>
                <c:pt idx="1">
                  <c:v>41942</c:v>
                </c:pt>
                <c:pt idx="2">
                  <c:v>42675</c:v>
                </c:pt>
                <c:pt idx="3">
                  <c:v>43006</c:v>
                </c:pt>
              </c:numCache>
            </c:numRef>
          </c:xVal>
          <c:yVal>
            <c:numRef>
              <c:f>'Pivot Table TFR'!$B$27:$E$27</c:f>
              <c:numCache>
                <c:formatCode>General</c:formatCode>
                <c:ptCount val="4"/>
                <c:pt idx="0">
                  <c:v>0</c:v>
                </c:pt>
                <c:pt idx="1">
                  <c:v>2</c:v>
                </c:pt>
                <c:pt idx="2">
                  <c:v>0</c:v>
                </c:pt>
                <c:pt idx="3">
                  <c:v>0</c:v>
                </c:pt>
              </c:numCache>
            </c:numRef>
          </c:yVal>
          <c:smooth val="0"/>
        </c:ser>
        <c:dLbls>
          <c:showLegendKey val="0"/>
          <c:showVal val="0"/>
          <c:showCatName val="0"/>
          <c:showSerName val="0"/>
          <c:showPercent val="0"/>
          <c:showBubbleSize val="0"/>
        </c:dLbls>
        <c:axId val="404044896"/>
        <c:axId val="404042176"/>
      </c:scatterChart>
      <c:valAx>
        <c:axId val="404044896"/>
        <c:scaling>
          <c:orientation val="minMax"/>
          <c:min val="41781"/>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2176"/>
        <c:crosses val="autoZero"/>
        <c:crossBetween val="midCat"/>
        <c:majorUnit val="365"/>
      </c:valAx>
      <c:valAx>
        <c:axId val="404042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489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a:t>
            </a:r>
            <a:r>
              <a:rPr lang="en-US" baseline="0"/>
              <a:t> at Ipswich, </a:t>
            </a:r>
            <a:r>
              <a:rPr lang="en-US"/>
              <a:t>Town Farm Road, </a:t>
            </a:r>
          </a:p>
          <a:p>
            <a:pPr>
              <a:defRPr/>
            </a:pPr>
            <a:r>
              <a:rPr lang="en-US"/>
              <a:t>Upstream Vs. Downstream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'Pivot Table TFR'!$H$5</c:f>
              <c:strCache>
                <c:ptCount val="1"/>
                <c:pt idx="0">
                  <c:v>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'Pivot Table TFR'!$I$4:$K$4</c:f>
              <c:numCache>
                <c:formatCode>m/d/yyyy</c:formatCode>
                <c:ptCount val="3"/>
                <c:pt idx="0">
                  <c:v>41781</c:v>
                </c:pt>
                <c:pt idx="1">
                  <c:v>41942</c:v>
                </c:pt>
                <c:pt idx="2">
                  <c:v>42675</c:v>
                </c:pt>
              </c:numCache>
            </c:numRef>
          </c:xVal>
          <c:yVal>
            <c:numRef>
              <c:f>'Pivot Table TFR'!$I$5:$K$5</c:f>
              <c:numCache>
                <c:formatCode>General</c:formatCode>
                <c:ptCount val="3"/>
                <c:pt idx="0">
                  <c:v>0</c:v>
                </c:pt>
                <c:pt idx="1">
                  <c:v>0.3125</c:v>
                </c:pt>
                <c:pt idx="2">
                  <c:v>5.8333333333333339</c:v>
                </c:pt>
              </c:numCache>
            </c:numRef>
          </c:yVal>
          <c:smooth val="0"/>
        </c:ser>
        <c:ser>
          <c:idx val="1"/>
          <c:order val="1"/>
          <c:tx>
            <c:strRef>
              <c:f>'Pivot Table TFR'!$H$6</c:f>
              <c:strCache>
                <c:ptCount val="1"/>
                <c:pt idx="0">
                  <c:v>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'Pivot Table TFR'!$I$4:$K$4</c:f>
              <c:numCache>
                <c:formatCode>m/d/yyyy</c:formatCode>
                <c:ptCount val="3"/>
                <c:pt idx="0">
                  <c:v>41781</c:v>
                </c:pt>
                <c:pt idx="1">
                  <c:v>41942</c:v>
                </c:pt>
                <c:pt idx="2">
                  <c:v>42675</c:v>
                </c:pt>
              </c:numCache>
            </c:numRef>
          </c:xVal>
          <c:yVal>
            <c:numRef>
              <c:f>'Pivot Table TFR'!$I$6:$K$6</c:f>
              <c:numCache>
                <c:formatCode>General</c:formatCode>
                <c:ptCount val="3"/>
                <c:pt idx="0">
                  <c:v>0</c:v>
                </c:pt>
                <c:pt idx="1">
                  <c:v>3.6749999999999998</c:v>
                </c:pt>
                <c:pt idx="2">
                  <c:v>10</c:v>
                </c:pt>
              </c:numCache>
            </c:numRef>
          </c:yVal>
          <c:smooth val="0"/>
        </c:ser>
        <c:dLbls>
          <c:showLegendKey val="0"/>
          <c:showVal val="0"/>
          <c:showCatName val="0"/>
          <c:showSerName val="0"/>
          <c:showPercent val="0"/>
          <c:showBubbleSize val="0"/>
        </c:dLbls>
        <c:axId val="404041088"/>
        <c:axId val="404042720"/>
      </c:scatterChart>
      <c:valAx>
        <c:axId val="404041088"/>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2720"/>
        <c:crosses val="autoZero"/>
        <c:crossBetween val="midCat"/>
      </c:valAx>
      <c:valAx>
        <c:axId val="404042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108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Ipswich, Little Neck Road by Transect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'Ipswich LNR PT'!$A$10</c:f>
              <c:strCache>
                <c:ptCount val="1"/>
                <c:pt idx="0">
                  <c:v>Transect 0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'Ipswich LNR PT'!$B$9:$E$9</c:f>
              <c:numCache>
                <c:formatCode>m/d/yyyy</c:formatCode>
                <c:ptCount val="4"/>
                <c:pt idx="0">
                  <c:v>41781</c:v>
                </c:pt>
                <c:pt idx="1">
                  <c:v>41942</c:v>
                </c:pt>
                <c:pt idx="2">
                  <c:v>42702</c:v>
                </c:pt>
                <c:pt idx="3">
                  <c:v>43006</c:v>
                </c:pt>
              </c:numCache>
            </c:numRef>
          </c:xVal>
          <c:yVal>
            <c:numRef>
              <c:f>'Ipswich LNR PT'!$B$10:$E$10</c:f>
              <c:numCache>
                <c:formatCode>General</c:formatCode>
                <c:ptCount val="4"/>
                <c:pt idx="0">
                  <c:v>0</c:v>
                </c:pt>
                <c:pt idx="1">
                  <c:v>2.6875</c:v>
                </c:pt>
                <c:pt idx="2">
                  <c:v>2.4375</c:v>
                </c:pt>
                <c:pt idx="3">
                  <c:v>4.9375</c:v>
                </c:pt>
              </c:numCache>
            </c:numRef>
          </c:yVal>
          <c:smooth val="0"/>
        </c:ser>
        <c:ser>
          <c:idx val="1"/>
          <c:order val="1"/>
          <c:tx>
            <c:strRef>
              <c:f>'Ipswich LNR PT'!$A$11</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'Ipswich LNR PT'!$B$9:$E$9</c:f>
              <c:numCache>
                <c:formatCode>m/d/yyyy</c:formatCode>
                <c:ptCount val="4"/>
                <c:pt idx="0">
                  <c:v>41781</c:v>
                </c:pt>
                <c:pt idx="1">
                  <c:v>41942</c:v>
                </c:pt>
                <c:pt idx="2">
                  <c:v>42702</c:v>
                </c:pt>
                <c:pt idx="3">
                  <c:v>43006</c:v>
                </c:pt>
              </c:numCache>
            </c:numRef>
          </c:xVal>
          <c:yVal>
            <c:numRef>
              <c:f>'Ipswich LNR PT'!$B$11:$E$11</c:f>
              <c:numCache>
                <c:formatCode>General</c:formatCode>
                <c:ptCount val="4"/>
                <c:pt idx="0">
                  <c:v>0</c:v>
                </c:pt>
                <c:pt idx="1">
                  <c:v>1.5</c:v>
                </c:pt>
                <c:pt idx="2">
                  <c:v>4.1875</c:v>
                </c:pt>
                <c:pt idx="3">
                  <c:v>5.5</c:v>
                </c:pt>
              </c:numCache>
            </c:numRef>
          </c:yVal>
          <c:smooth val="0"/>
        </c:ser>
        <c:ser>
          <c:idx val="2"/>
          <c:order val="2"/>
          <c:tx>
            <c:strRef>
              <c:f>'Ipswich LNR PT'!$A$12</c:f>
              <c:strCache>
                <c:ptCount val="1"/>
                <c:pt idx="0">
                  <c:v>Transect 2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'Ipswich LNR PT'!$B$9:$E$9</c:f>
              <c:numCache>
                <c:formatCode>m/d/yyyy</c:formatCode>
                <c:ptCount val="4"/>
                <c:pt idx="0">
                  <c:v>41781</c:v>
                </c:pt>
                <c:pt idx="1">
                  <c:v>41942</c:v>
                </c:pt>
                <c:pt idx="2">
                  <c:v>42702</c:v>
                </c:pt>
                <c:pt idx="3">
                  <c:v>43006</c:v>
                </c:pt>
              </c:numCache>
            </c:numRef>
          </c:xVal>
          <c:yVal>
            <c:numRef>
              <c:f>'Ipswich LNR PT'!$B$12:$E$12</c:f>
              <c:numCache>
                <c:formatCode>General</c:formatCode>
                <c:ptCount val="4"/>
                <c:pt idx="0">
                  <c:v>0</c:v>
                </c:pt>
                <c:pt idx="1">
                  <c:v>4.5625</c:v>
                </c:pt>
                <c:pt idx="2">
                  <c:v>4.375</c:v>
                </c:pt>
                <c:pt idx="3">
                  <c:v>8.875</c:v>
                </c:pt>
              </c:numCache>
            </c:numRef>
          </c:yVal>
          <c:smooth val="0"/>
        </c:ser>
        <c:ser>
          <c:idx val="3"/>
          <c:order val="3"/>
          <c:tx>
            <c:strRef>
              <c:f>'Ipswich LNR PT'!$A$13</c:f>
              <c:strCache>
                <c:ptCount val="1"/>
                <c:pt idx="0">
                  <c:v>Transect 3 (Upstream)</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'Ipswich LNR PT'!$B$9:$E$9</c:f>
              <c:numCache>
                <c:formatCode>m/d/yyyy</c:formatCode>
                <c:ptCount val="4"/>
                <c:pt idx="0">
                  <c:v>41781</c:v>
                </c:pt>
                <c:pt idx="1">
                  <c:v>41942</c:v>
                </c:pt>
                <c:pt idx="2">
                  <c:v>42702</c:v>
                </c:pt>
                <c:pt idx="3">
                  <c:v>43006</c:v>
                </c:pt>
              </c:numCache>
            </c:numRef>
          </c:xVal>
          <c:yVal>
            <c:numRef>
              <c:f>'Ipswich LNR PT'!$B$13:$E$13</c:f>
              <c:numCache>
                <c:formatCode>General</c:formatCode>
                <c:ptCount val="4"/>
                <c:pt idx="0">
                  <c:v>0</c:v>
                </c:pt>
                <c:pt idx="1">
                  <c:v>2</c:v>
                </c:pt>
                <c:pt idx="2">
                  <c:v>5.4375</c:v>
                </c:pt>
                <c:pt idx="3">
                  <c:v>4.479166666666667</c:v>
                </c:pt>
              </c:numCache>
            </c:numRef>
          </c:yVal>
          <c:smooth val="0"/>
        </c:ser>
        <c:dLbls>
          <c:showLegendKey val="0"/>
          <c:showVal val="0"/>
          <c:showCatName val="0"/>
          <c:showSerName val="0"/>
          <c:showPercent val="0"/>
          <c:showBubbleSize val="0"/>
        </c:dLbls>
        <c:axId val="404043264"/>
        <c:axId val="406988928"/>
      </c:scatterChart>
      <c:valAx>
        <c:axId val="404043264"/>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88928"/>
        <c:crosses val="autoZero"/>
        <c:crossBetween val="midCat"/>
        <c:majorUnit val="365"/>
      </c:valAx>
      <c:valAx>
        <c:axId val="40698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4326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Essex, Conomo Point by Transect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'Essex, Conomo Point PT'!$A$13</c:f>
              <c:strCache>
                <c:ptCount val="1"/>
                <c:pt idx="0">
                  <c:v>Transect 0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'Essex, Conomo Point PT'!$B$12:$E$12</c:f>
              <c:numCache>
                <c:formatCode>m/d/yyyy</c:formatCode>
                <c:ptCount val="4"/>
                <c:pt idx="0">
                  <c:v>41585</c:v>
                </c:pt>
                <c:pt idx="1">
                  <c:v>41940</c:v>
                </c:pt>
                <c:pt idx="2">
                  <c:v>42667</c:v>
                </c:pt>
                <c:pt idx="3">
                  <c:v>42983</c:v>
                </c:pt>
              </c:numCache>
            </c:numRef>
          </c:xVal>
          <c:yVal>
            <c:numRef>
              <c:f>'Essex, Conomo Point PT'!$B$13:$E$13</c:f>
              <c:numCache>
                <c:formatCode>General</c:formatCode>
                <c:ptCount val="4"/>
                <c:pt idx="0">
                  <c:v>0</c:v>
                </c:pt>
                <c:pt idx="1">
                  <c:v>5.520833333333333</c:v>
                </c:pt>
                <c:pt idx="2">
                  <c:v>10.5</c:v>
                </c:pt>
              </c:numCache>
            </c:numRef>
          </c:yVal>
          <c:smooth val="0"/>
        </c:ser>
        <c:ser>
          <c:idx val="1"/>
          <c:order val="1"/>
          <c:tx>
            <c:strRef>
              <c:f>'Essex, Conomo Point PT'!$A$14</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'Essex, Conomo Point PT'!$B$12:$E$12</c:f>
              <c:numCache>
                <c:formatCode>m/d/yyyy</c:formatCode>
                <c:ptCount val="4"/>
                <c:pt idx="0">
                  <c:v>41585</c:v>
                </c:pt>
                <c:pt idx="1">
                  <c:v>41940</c:v>
                </c:pt>
                <c:pt idx="2">
                  <c:v>42667</c:v>
                </c:pt>
                <c:pt idx="3">
                  <c:v>42983</c:v>
                </c:pt>
              </c:numCache>
            </c:numRef>
          </c:xVal>
          <c:yVal>
            <c:numRef>
              <c:f>'Essex, Conomo Point PT'!$B$14:$E$14</c:f>
              <c:numCache>
                <c:formatCode>General</c:formatCode>
                <c:ptCount val="4"/>
                <c:pt idx="0">
                  <c:v>0</c:v>
                </c:pt>
                <c:pt idx="1">
                  <c:v>0</c:v>
                </c:pt>
                <c:pt idx="2">
                  <c:v>0</c:v>
                </c:pt>
              </c:numCache>
            </c:numRef>
          </c:yVal>
          <c:smooth val="0"/>
        </c:ser>
        <c:ser>
          <c:idx val="2"/>
          <c:order val="2"/>
          <c:tx>
            <c:strRef>
              <c:f>'Essex, Conomo Point PT'!$A$15</c:f>
              <c:strCache>
                <c:ptCount val="1"/>
                <c:pt idx="0">
                  <c:v>Transect 2 (Upstream)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xVal>
            <c:numRef>
              <c:f>'Essex, Conomo Point PT'!$B$12:$E$12</c:f>
              <c:numCache>
                <c:formatCode>m/d/yyyy</c:formatCode>
                <c:ptCount val="4"/>
                <c:pt idx="0">
                  <c:v>41585</c:v>
                </c:pt>
                <c:pt idx="1">
                  <c:v>41940</c:v>
                </c:pt>
                <c:pt idx="2">
                  <c:v>42667</c:v>
                </c:pt>
                <c:pt idx="3">
                  <c:v>42983</c:v>
                </c:pt>
              </c:numCache>
            </c:numRef>
          </c:xVal>
          <c:yVal>
            <c:numRef>
              <c:f>'Essex, Conomo Point PT'!$B$15:$E$15</c:f>
              <c:numCache>
                <c:formatCode>General</c:formatCode>
                <c:ptCount val="4"/>
                <c:pt idx="0">
                  <c:v>0</c:v>
                </c:pt>
                <c:pt idx="1">
                  <c:v>0</c:v>
                </c:pt>
                <c:pt idx="2">
                  <c:v>0</c:v>
                </c:pt>
              </c:numCache>
            </c:numRef>
          </c:yVal>
          <c:smooth val="0"/>
        </c:ser>
        <c:ser>
          <c:idx val="3"/>
          <c:order val="3"/>
          <c:tx>
            <c:strRef>
              <c:f>'Essex, Conomo Point PT'!$A$16</c:f>
              <c:strCache>
                <c:ptCount val="1"/>
                <c:pt idx="0">
                  <c:v>Transect 3 (Downstream)</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'Essex, Conomo Point PT'!$B$12:$E$12</c:f>
              <c:numCache>
                <c:formatCode>m/d/yyyy</c:formatCode>
                <c:ptCount val="4"/>
                <c:pt idx="0">
                  <c:v>41585</c:v>
                </c:pt>
                <c:pt idx="1">
                  <c:v>41940</c:v>
                </c:pt>
                <c:pt idx="2">
                  <c:v>42667</c:v>
                </c:pt>
                <c:pt idx="3">
                  <c:v>42983</c:v>
                </c:pt>
              </c:numCache>
            </c:numRef>
          </c:xVal>
          <c:yVal>
            <c:numRef>
              <c:f>'Essex, Conomo Point PT'!$B$16:$E$16</c:f>
              <c:numCache>
                <c:formatCode>General</c:formatCode>
                <c:ptCount val="4"/>
                <c:pt idx="0">
                  <c:v>0</c:v>
                </c:pt>
                <c:pt idx="1">
                  <c:v>5.854166666666667</c:v>
                </c:pt>
                <c:pt idx="2">
                  <c:v>16</c:v>
                </c:pt>
                <c:pt idx="3">
                  <c:v>27.5625</c:v>
                </c:pt>
              </c:numCache>
            </c:numRef>
          </c:yVal>
          <c:smooth val="0"/>
        </c:ser>
        <c:ser>
          <c:idx val="4"/>
          <c:order val="4"/>
          <c:tx>
            <c:strRef>
              <c:f>'Essex, Conomo Point PT'!$A$17</c:f>
              <c:strCache>
                <c:ptCount val="1"/>
                <c:pt idx="0">
                  <c:v>Transect 4 (Downstream)</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'Essex, Conomo Point PT'!$B$12:$E$12</c:f>
              <c:numCache>
                <c:formatCode>m/d/yyyy</c:formatCode>
                <c:ptCount val="4"/>
                <c:pt idx="0">
                  <c:v>41585</c:v>
                </c:pt>
                <c:pt idx="1">
                  <c:v>41940</c:v>
                </c:pt>
                <c:pt idx="2">
                  <c:v>42667</c:v>
                </c:pt>
                <c:pt idx="3">
                  <c:v>42983</c:v>
                </c:pt>
              </c:numCache>
            </c:numRef>
          </c:xVal>
          <c:yVal>
            <c:numRef>
              <c:f>'Essex, Conomo Point PT'!$B$17:$E$17</c:f>
              <c:numCache>
                <c:formatCode>General</c:formatCode>
                <c:ptCount val="4"/>
                <c:pt idx="0">
                  <c:v>0</c:v>
                </c:pt>
                <c:pt idx="1">
                  <c:v>3.5</c:v>
                </c:pt>
                <c:pt idx="2">
                  <c:v>18.75</c:v>
                </c:pt>
                <c:pt idx="3">
                  <c:v>25.375</c:v>
                </c:pt>
              </c:numCache>
            </c:numRef>
          </c:yVal>
          <c:smooth val="0"/>
        </c:ser>
        <c:dLbls>
          <c:showLegendKey val="0"/>
          <c:showVal val="0"/>
          <c:showCatName val="0"/>
          <c:showSerName val="0"/>
          <c:showPercent val="0"/>
          <c:showBubbleSize val="0"/>
        </c:dLbls>
        <c:axId val="404438880"/>
        <c:axId val="404442688"/>
      </c:scatterChart>
      <c:valAx>
        <c:axId val="404438880"/>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42688"/>
        <c:crosses val="autoZero"/>
        <c:crossBetween val="midCat"/>
        <c:majorUnit val="365"/>
      </c:valAx>
      <c:valAx>
        <c:axId val="404442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3888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Ipswich, Little Neck Road, </a:t>
            </a:r>
          </a:p>
          <a:p>
            <a:pPr>
              <a:defRPr/>
            </a:pPr>
            <a:r>
              <a:rPr lang="en-US"/>
              <a:t>Upstream Vs. Downstream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'Ipswich LNR PT'!$I$9</c:f>
              <c:strCache>
                <c:ptCount val="1"/>
                <c:pt idx="0">
                  <c:v>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'Ipswich LNR PT'!$J$8:$M$8</c:f>
              <c:numCache>
                <c:formatCode>m/d/yyyy</c:formatCode>
                <c:ptCount val="4"/>
                <c:pt idx="0">
                  <c:v>41781</c:v>
                </c:pt>
                <c:pt idx="1">
                  <c:v>41942</c:v>
                </c:pt>
                <c:pt idx="2">
                  <c:v>42702</c:v>
                </c:pt>
                <c:pt idx="3">
                  <c:v>43006</c:v>
                </c:pt>
              </c:numCache>
            </c:numRef>
          </c:xVal>
          <c:yVal>
            <c:numRef>
              <c:f>'Ipswich LNR PT'!$J$9:$M$9</c:f>
              <c:numCache>
                <c:formatCode>General</c:formatCode>
                <c:ptCount val="4"/>
                <c:pt idx="0">
                  <c:v>0</c:v>
                </c:pt>
                <c:pt idx="1">
                  <c:v>2.6875</c:v>
                </c:pt>
                <c:pt idx="2">
                  <c:v>2.4375</c:v>
                </c:pt>
                <c:pt idx="3">
                  <c:v>4.9375</c:v>
                </c:pt>
              </c:numCache>
            </c:numRef>
          </c:yVal>
          <c:smooth val="0"/>
        </c:ser>
        <c:ser>
          <c:idx val="1"/>
          <c:order val="1"/>
          <c:tx>
            <c:strRef>
              <c:f>'Ipswich LNR PT'!$I$10</c:f>
              <c:strCache>
                <c:ptCount val="1"/>
                <c:pt idx="0">
                  <c:v>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'Ipswich LNR PT'!$J$8:$M$8</c:f>
              <c:numCache>
                <c:formatCode>m/d/yyyy</c:formatCode>
                <c:ptCount val="4"/>
                <c:pt idx="0">
                  <c:v>41781</c:v>
                </c:pt>
                <c:pt idx="1">
                  <c:v>41942</c:v>
                </c:pt>
                <c:pt idx="2">
                  <c:v>42702</c:v>
                </c:pt>
                <c:pt idx="3">
                  <c:v>43006</c:v>
                </c:pt>
              </c:numCache>
            </c:numRef>
          </c:xVal>
          <c:yVal>
            <c:numRef>
              <c:f>'Ipswich LNR PT'!$J$10:$M$10</c:f>
              <c:numCache>
                <c:formatCode>General</c:formatCode>
                <c:ptCount val="4"/>
                <c:pt idx="0">
                  <c:v>0</c:v>
                </c:pt>
                <c:pt idx="1">
                  <c:v>2.6875</c:v>
                </c:pt>
                <c:pt idx="2">
                  <c:v>4.666666666666667</c:v>
                </c:pt>
                <c:pt idx="3">
                  <c:v>6.2847222222222214</c:v>
                </c:pt>
              </c:numCache>
            </c:numRef>
          </c:yVal>
          <c:smooth val="0"/>
        </c:ser>
        <c:dLbls>
          <c:showLegendKey val="0"/>
          <c:showVal val="0"/>
          <c:showCatName val="0"/>
          <c:showSerName val="0"/>
          <c:showPercent val="0"/>
          <c:showBubbleSize val="0"/>
        </c:dLbls>
        <c:axId val="406992736"/>
        <c:axId val="406994368"/>
      </c:scatterChart>
      <c:valAx>
        <c:axId val="406992736"/>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4368"/>
        <c:crosses val="autoZero"/>
        <c:crossBetween val="midCat"/>
        <c:majorUnit val="365"/>
      </c:valAx>
      <c:valAx>
        <c:axId val="406994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273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Newbury, PRNWR by Transect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'Newbury, PRNWR PT'!$A$10</c:f>
              <c:strCache>
                <c:ptCount val="1"/>
                <c:pt idx="0">
                  <c:v> Transect 1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'Newbury, PRNWR PT'!$B$9:$D$9</c:f>
              <c:numCache>
                <c:formatCode>m/d/yyyy</c:formatCode>
                <c:ptCount val="3"/>
                <c:pt idx="0">
                  <c:v>41585</c:v>
                </c:pt>
                <c:pt idx="1">
                  <c:v>41914</c:v>
                </c:pt>
                <c:pt idx="2">
                  <c:v>42669</c:v>
                </c:pt>
              </c:numCache>
            </c:numRef>
          </c:xVal>
          <c:yVal>
            <c:numRef>
              <c:f>'Newbury, PRNWR PT'!$B$10:$D$10</c:f>
              <c:numCache>
                <c:formatCode>General</c:formatCode>
                <c:ptCount val="3"/>
                <c:pt idx="0">
                  <c:v>0</c:v>
                </c:pt>
                <c:pt idx="1">
                  <c:v>6.25E-2</c:v>
                </c:pt>
                <c:pt idx="2">
                  <c:v>0</c:v>
                </c:pt>
              </c:numCache>
            </c:numRef>
          </c:yVal>
          <c:smooth val="0"/>
        </c:ser>
        <c:ser>
          <c:idx val="1"/>
          <c:order val="1"/>
          <c:tx>
            <c:strRef>
              <c:f>'Newbury, PRNWR PT'!$A$11</c:f>
              <c:strCache>
                <c:ptCount val="1"/>
                <c:pt idx="0">
                  <c:v>Transect 2 (Downstream)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'Newbury, PRNWR PT'!$B$9:$D$9</c:f>
              <c:numCache>
                <c:formatCode>m/d/yyyy</c:formatCode>
                <c:ptCount val="3"/>
                <c:pt idx="0">
                  <c:v>41585</c:v>
                </c:pt>
                <c:pt idx="1">
                  <c:v>41914</c:v>
                </c:pt>
                <c:pt idx="2">
                  <c:v>42669</c:v>
                </c:pt>
              </c:numCache>
            </c:numRef>
          </c:xVal>
          <c:yVal>
            <c:numRef>
              <c:f>'Newbury, PRNWR PT'!$B$11:$D$11</c:f>
              <c:numCache>
                <c:formatCode>General</c:formatCode>
                <c:ptCount val="3"/>
                <c:pt idx="0">
                  <c:v>0</c:v>
                </c:pt>
                <c:pt idx="1">
                  <c:v>3.5625</c:v>
                </c:pt>
                <c:pt idx="2">
                  <c:v>7.9375</c:v>
                </c:pt>
              </c:numCache>
            </c:numRef>
          </c:yVal>
          <c:smooth val="0"/>
        </c:ser>
        <c:dLbls>
          <c:showLegendKey val="0"/>
          <c:showVal val="0"/>
          <c:showCatName val="0"/>
          <c:showSerName val="0"/>
          <c:showPercent val="0"/>
          <c:showBubbleSize val="0"/>
        </c:dLbls>
        <c:axId val="406992192"/>
        <c:axId val="406996000"/>
      </c:scatterChart>
      <c:valAx>
        <c:axId val="40699219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6000"/>
        <c:crosses val="autoZero"/>
        <c:crossBetween val="midCat"/>
        <c:majorUnit val="365"/>
      </c:valAx>
      <c:valAx>
        <c:axId val="406996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21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Newbury, PRNWR,</a:t>
            </a:r>
            <a:r>
              <a:rPr lang="en-US" baseline="0"/>
              <a:t> </a:t>
            </a:r>
          </a:p>
          <a:p>
            <a:pPr>
              <a:defRPr/>
            </a:pPr>
            <a:r>
              <a:rPr lang="en-US" baseline="0"/>
              <a:t>Upstream Vs. Downstream</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'Newbury, PRNWR PT'!$A$45</c:f>
              <c:strCache>
                <c:ptCount val="1"/>
                <c:pt idx="0">
                  <c:v>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'Newbury, PRNWR PT'!$B$44:$D$44</c:f>
              <c:numCache>
                <c:formatCode>m/d/yyyy</c:formatCode>
                <c:ptCount val="3"/>
                <c:pt idx="0">
                  <c:v>41585</c:v>
                </c:pt>
                <c:pt idx="1">
                  <c:v>41914</c:v>
                </c:pt>
                <c:pt idx="2">
                  <c:v>42669</c:v>
                </c:pt>
              </c:numCache>
            </c:numRef>
          </c:xVal>
          <c:yVal>
            <c:numRef>
              <c:f>'Newbury, PRNWR PT'!$B$45:$D$45</c:f>
              <c:numCache>
                <c:formatCode>General</c:formatCode>
                <c:ptCount val="3"/>
                <c:pt idx="0">
                  <c:v>0</c:v>
                </c:pt>
                <c:pt idx="1">
                  <c:v>14.25</c:v>
                </c:pt>
                <c:pt idx="2">
                  <c:v>31.75</c:v>
                </c:pt>
              </c:numCache>
            </c:numRef>
          </c:yVal>
          <c:smooth val="0"/>
        </c:ser>
        <c:ser>
          <c:idx val="1"/>
          <c:order val="1"/>
          <c:tx>
            <c:strRef>
              <c:f>'Newbury, PRNWR PT'!$A$46</c:f>
              <c:strCache>
                <c:ptCount val="1"/>
                <c:pt idx="0">
                  <c:v>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'Newbury, PRNWR PT'!$B$44:$D$44</c:f>
              <c:numCache>
                <c:formatCode>m/d/yyyy</c:formatCode>
                <c:ptCount val="3"/>
                <c:pt idx="0">
                  <c:v>41585</c:v>
                </c:pt>
                <c:pt idx="1">
                  <c:v>41914</c:v>
                </c:pt>
                <c:pt idx="2">
                  <c:v>42669</c:v>
                </c:pt>
              </c:numCache>
            </c:numRef>
          </c:xVal>
          <c:yVal>
            <c:numRef>
              <c:f>'Newbury, PRNWR PT'!$B$46:$D$46</c:f>
              <c:numCache>
                <c:formatCode>General</c:formatCode>
                <c:ptCount val="3"/>
                <c:pt idx="0">
                  <c:v>0</c:v>
                </c:pt>
                <c:pt idx="1">
                  <c:v>0.25</c:v>
                </c:pt>
                <c:pt idx="2">
                  <c:v>0</c:v>
                </c:pt>
              </c:numCache>
            </c:numRef>
          </c:yVal>
          <c:smooth val="0"/>
        </c:ser>
        <c:dLbls>
          <c:showLegendKey val="0"/>
          <c:showVal val="0"/>
          <c:showCatName val="0"/>
          <c:showSerName val="0"/>
          <c:showPercent val="0"/>
          <c:showBubbleSize val="0"/>
        </c:dLbls>
        <c:axId val="406989472"/>
        <c:axId val="406993280"/>
      </c:scatterChart>
      <c:valAx>
        <c:axId val="40698947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3280"/>
        <c:crosses val="autoZero"/>
        <c:crossBetween val="midCat"/>
        <c:majorUnit val="365"/>
      </c:valAx>
      <c:valAx>
        <c:axId val="406993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894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Newburyport, Joppa Flats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'Newburyport, Joppa Flats PT'!$B$10</c:f>
              <c:strCache>
                <c:ptCount val="1"/>
                <c:pt idx="0">
                  <c:v>Transect 2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'Newburyport, Joppa Flats PT'!$C$9:$F$9</c:f>
              <c:numCache>
                <c:formatCode>m/d/yyyy</c:formatCode>
                <c:ptCount val="4"/>
                <c:pt idx="0">
                  <c:v>41556</c:v>
                </c:pt>
                <c:pt idx="1">
                  <c:v>41918</c:v>
                </c:pt>
                <c:pt idx="2">
                  <c:v>42669</c:v>
                </c:pt>
                <c:pt idx="3">
                  <c:v>43033</c:v>
                </c:pt>
              </c:numCache>
            </c:numRef>
          </c:xVal>
          <c:yVal>
            <c:numRef>
              <c:f>'Newburyport, Joppa Flats PT'!$C$10:$F$10</c:f>
              <c:numCache>
                <c:formatCode>General</c:formatCode>
                <c:ptCount val="4"/>
                <c:pt idx="0">
                  <c:v>0</c:v>
                </c:pt>
                <c:pt idx="1">
                  <c:v>0</c:v>
                </c:pt>
                <c:pt idx="2">
                  <c:v>9</c:v>
                </c:pt>
                <c:pt idx="3">
                  <c:v>0</c:v>
                </c:pt>
              </c:numCache>
            </c:numRef>
          </c:yVal>
          <c:smooth val="0"/>
        </c:ser>
        <c:ser>
          <c:idx val="1"/>
          <c:order val="1"/>
          <c:tx>
            <c:strRef>
              <c:f>'Newburyport, Joppa Flats PT'!$B$11</c:f>
              <c:strCache>
                <c:ptCount val="1"/>
                <c:pt idx="0">
                  <c:v>Transect 3 (Downstream)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'Newburyport, Joppa Flats PT'!$C$9:$F$9</c:f>
              <c:numCache>
                <c:formatCode>m/d/yyyy</c:formatCode>
                <c:ptCount val="4"/>
                <c:pt idx="0">
                  <c:v>41556</c:v>
                </c:pt>
                <c:pt idx="1">
                  <c:v>41918</c:v>
                </c:pt>
                <c:pt idx="2">
                  <c:v>42669</c:v>
                </c:pt>
                <c:pt idx="3">
                  <c:v>43033</c:v>
                </c:pt>
              </c:numCache>
            </c:numRef>
          </c:xVal>
          <c:yVal>
            <c:numRef>
              <c:f>'Newburyport, Joppa Flats PT'!$C$11:$F$11</c:f>
              <c:numCache>
                <c:formatCode>General</c:formatCode>
                <c:ptCount val="4"/>
                <c:pt idx="0">
                  <c:v>0</c:v>
                </c:pt>
                <c:pt idx="1">
                  <c:v>0</c:v>
                </c:pt>
                <c:pt idx="2">
                  <c:v>0.1875</c:v>
                </c:pt>
                <c:pt idx="3">
                  <c:v>0</c:v>
                </c:pt>
              </c:numCache>
            </c:numRef>
          </c:yVal>
          <c:smooth val="0"/>
        </c:ser>
        <c:ser>
          <c:idx val="2"/>
          <c:order val="2"/>
          <c:tx>
            <c:strRef>
              <c:f>'Newburyport, Joppa Flats PT'!$B$12</c:f>
              <c:strCache>
                <c:ptCount val="1"/>
                <c:pt idx="0">
                  <c:v>Transect 4 (Downstream)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'Newburyport, Joppa Flats PT'!$C$9:$F$9</c:f>
              <c:numCache>
                <c:formatCode>m/d/yyyy</c:formatCode>
                <c:ptCount val="4"/>
                <c:pt idx="0">
                  <c:v>41556</c:v>
                </c:pt>
                <c:pt idx="1">
                  <c:v>41918</c:v>
                </c:pt>
                <c:pt idx="2">
                  <c:v>42669</c:v>
                </c:pt>
                <c:pt idx="3">
                  <c:v>43033</c:v>
                </c:pt>
              </c:numCache>
            </c:numRef>
          </c:xVal>
          <c:yVal>
            <c:numRef>
              <c:f>'Newburyport, Joppa Flats PT'!$C$12:$F$12</c:f>
              <c:numCache>
                <c:formatCode>General</c:formatCode>
                <c:ptCount val="4"/>
                <c:pt idx="0">
                  <c:v>0</c:v>
                </c:pt>
                <c:pt idx="1">
                  <c:v>3.625</c:v>
                </c:pt>
                <c:pt idx="2">
                  <c:v>9.125</c:v>
                </c:pt>
              </c:numCache>
            </c:numRef>
          </c:yVal>
          <c:smooth val="0"/>
        </c:ser>
        <c:ser>
          <c:idx val="3"/>
          <c:order val="3"/>
          <c:tx>
            <c:strRef>
              <c:f>'Newburyport, Joppa Flats PT'!$B$13</c:f>
              <c:strCache>
                <c:ptCount val="1"/>
                <c:pt idx="0">
                  <c:v>Transect 5 (Downstream)</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'Newburyport, Joppa Flats PT'!$C$9:$F$9</c:f>
              <c:numCache>
                <c:formatCode>m/d/yyyy</c:formatCode>
                <c:ptCount val="4"/>
                <c:pt idx="0">
                  <c:v>41556</c:v>
                </c:pt>
                <c:pt idx="1">
                  <c:v>41918</c:v>
                </c:pt>
                <c:pt idx="2">
                  <c:v>42669</c:v>
                </c:pt>
                <c:pt idx="3">
                  <c:v>43033</c:v>
                </c:pt>
              </c:numCache>
            </c:numRef>
          </c:xVal>
          <c:yVal>
            <c:numRef>
              <c:f>'Newburyport, Joppa Flats PT'!$C$13:$F$13</c:f>
              <c:numCache>
                <c:formatCode>General</c:formatCode>
                <c:ptCount val="4"/>
                <c:pt idx="0">
                  <c:v>0</c:v>
                </c:pt>
                <c:pt idx="1">
                  <c:v>0</c:v>
                </c:pt>
                <c:pt idx="2">
                  <c:v>0</c:v>
                </c:pt>
              </c:numCache>
            </c:numRef>
          </c:yVal>
          <c:smooth val="0"/>
        </c:ser>
        <c:dLbls>
          <c:showLegendKey val="0"/>
          <c:showVal val="0"/>
          <c:showCatName val="0"/>
          <c:showSerName val="0"/>
          <c:showPercent val="0"/>
          <c:showBubbleSize val="0"/>
        </c:dLbls>
        <c:axId val="406994912"/>
        <c:axId val="406990560"/>
      </c:scatterChart>
      <c:valAx>
        <c:axId val="40699491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0560"/>
        <c:crosses val="autoZero"/>
        <c:crossBetween val="midCat"/>
        <c:majorUnit val="365"/>
      </c:valAx>
      <c:valAx>
        <c:axId val="406990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491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Rowley, Railroad Ave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'Rowley PT'!$A$11</c:f>
              <c:strCache>
                <c:ptCount val="1"/>
                <c:pt idx="0">
                  <c:v>Transect 1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'Rowley PT'!$B$10:$E$10</c:f>
              <c:numCache>
                <c:formatCode>m/d/yyyy</c:formatCode>
                <c:ptCount val="4"/>
                <c:pt idx="0">
                  <c:v>41585</c:v>
                </c:pt>
                <c:pt idx="1">
                  <c:v>42296</c:v>
                </c:pt>
                <c:pt idx="2">
                  <c:v>42626</c:v>
                </c:pt>
                <c:pt idx="3">
                  <c:v>43007</c:v>
                </c:pt>
              </c:numCache>
            </c:numRef>
          </c:xVal>
          <c:yVal>
            <c:numRef>
              <c:f>'Rowley PT'!$B$11:$E$11</c:f>
              <c:numCache>
                <c:formatCode>General</c:formatCode>
                <c:ptCount val="4"/>
                <c:pt idx="0">
                  <c:v>0</c:v>
                </c:pt>
                <c:pt idx="1">
                  <c:v>8</c:v>
                </c:pt>
                <c:pt idx="2">
                  <c:v>0</c:v>
                </c:pt>
                <c:pt idx="3">
                  <c:v>18.229166666666664</c:v>
                </c:pt>
              </c:numCache>
            </c:numRef>
          </c:yVal>
          <c:smooth val="0"/>
        </c:ser>
        <c:ser>
          <c:idx val="1"/>
          <c:order val="1"/>
          <c:tx>
            <c:strRef>
              <c:f>'Rowley PT'!$A$12</c:f>
              <c:strCache>
                <c:ptCount val="1"/>
                <c:pt idx="0">
                  <c:v>Transect 2 (Downstream)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'Rowley PT'!$B$10:$E$10</c:f>
              <c:numCache>
                <c:formatCode>m/d/yyyy</c:formatCode>
                <c:ptCount val="4"/>
                <c:pt idx="0">
                  <c:v>41585</c:v>
                </c:pt>
                <c:pt idx="1">
                  <c:v>42296</c:v>
                </c:pt>
                <c:pt idx="2">
                  <c:v>42626</c:v>
                </c:pt>
                <c:pt idx="3">
                  <c:v>43007</c:v>
                </c:pt>
              </c:numCache>
            </c:numRef>
          </c:xVal>
          <c:yVal>
            <c:numRef>
              <c:f>'Rowley PT'!$B$12:$E$12</c:f>
              <c:numCache>
                <c:formatCode>General</c:formatCode>
                <c:ptCount val="4"/>
                <c:pt idx="0">
                  <c:v>0</c:v>
                </c:pt>
                <c:pt idx="1">
                  <c:v>12.6875</c:v>
                </c:pt>
                <c:pt idx="2">
                  <c:v>9.8125</c:v>
                </c:pt>
                <c:pt idx="3">
                  <c:v>24.9375</c:v>
                </c:pt>
              </c:numCache>
            </c:numRef>
          </c:yVal>
          <c:smooth val="0"/>
        </c:ser>
        <c:ser>
          <c:idx val="2"/>
          <c:order val="2"/>
          <c:tx>
            <c:strRef>
              <c:f>'Rowley PT'!$A$13</c:f>
              <c:strCache>
                <c:ptCount val="1"/>
                <c:pt idx="0">
                  <c:v>Transect 3 (Downstream)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'Rowley PT'!$B$10:$E$10</c:f>
              <c:numCache>
                <c:formatCode>m/d/yyyy</c:formatCode>
                <c:ptCount val="4"/>
                <c:pt idx="0">
                  <c:v>41585</c:v>
                </c:pt>
                <c:pt idx="1">
                  <c:v>42296</c:v>
                </c:pt>
                <c:pt idx="2">
                  <c:v>42626</c:v>
                </c:pt>
                <c:pt idx="3">
                  <c:v>43007</c:v>
                </c:pt>
              </c:numCache>
            </c:numRef>
          </c:xVal>
          <c:yVal>
            <c:numRef>
              <c:f>'Rowley PT'!$B$13:$E$13</c:f>
              <c:numCache>
                <c:formatCode>General</c:formatCode>
                <c:ptCount val="4"/>
                <c:pt idx="0">
                  <c:v>0</c:v>
                </c:pt>
                <c:pt idx="1">
                  <c:v>6.6875</c:v>
                </c:pt>
                <c:pt idx="2">
                  <c:v>11.5</c:v>
                </c:pt>
              </c:numCache>
            </c:numRef>
          </c:yVal>
          <c:smooth val="0"/>
        </c:ser>
        <c:dLbls>
          <c:showLegendKey val="0"/>
          <c:showVal val="0"/>
          <c:showCatName val="0"/>
          <c:showSerName val="0"/>
          <c:showPercent val="0"/>
          <c:showBubbleSize val="0"/>
        </c:dLbls>
        <c:axId val="406995456"/>
        <c:axId val="406990016"/>
      </c:scatterChart>
      <c:valAx>
        <c:axId val="406995456"/>
        <c:scaling>
          <c:orientation val="minMax"/>
          <c:min val="41575"/>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0016"/>
        <c:crosses val="autoZero"/>
        <c:crossBetween val="midCat"/>
        <c:majorUnit val="365"/>
      </c:valAx>
      <c:valAx>
        <c:axId val="406990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545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Rockport,</a:t>
            </a:r>
            <a:r>
              <a:rPr lang="en-US" baseline="0"/>
              <a:t> Seaview St by Transect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'Rockport PT'!$A$11</c:f>
              <c:strCache>
                <c:ptCount val="1"/>
                <c:pt idx="0">
                  <c:v>Transect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'Rockport PT'!$B$10:$F$10</c:f>
              <c:numCache>
                <c:formatCode>m/d/yyyy</c:formatCode>
                <c:ptCount val="5"/>
                <c:pt idx="0">
                  <c:v>41898</c:v>
                </c:pt>
                <c:pt idx="1">
                  <c:v>42264</c:v>
                </c:pt>
                <c:pt idx="2">
                  <c:v>42265</c:v>
                </c:pt>
                <c:pt idx="3">
                  <c:v>42985</c:v>
                </c:pt>
                <c:pt idx="4">
                  <c:v>43356</c:v>
                </c:pt>
              </c:numCache>
            </c:numRef>
          </c:xVal>
          <c:yVal>
            <c:numRef>
              <c:f>'Rockport PT'!$B$11:$F$11</c:f>
              <c:numCache>
                <c:formatCode>General</c:formatCode>
                <c:ptCount val="5"/>
                <c:pt idx="0">
                  <c:v>0</c:v>
                </c:pt>
                <c:pt idx="1">
                  <c:v>4.4375</c:v>
                </c:pt>
                <c:pt idx="2">
                  <c:v>4.4375</c:v>
                </c:pt>
                <c:pt idx="3">
                  <c:v>9</c:v>
                </c:pt>
                <c:pt idx="4">
                  <c:v>11.8125</c:v>
                </c:pt>
              </c:numCache>
            </c:numRef>
          </c:yVal>
          <c:smooth val="0"/>
        </c:ser>
        <c:ser>
          <c:idx val="1"/>
          <c:order val="1"/>
          <c:tx>
            <c:strRef>
              <c:f>'Rockport PT'!$A$12</c:f>
              <c:strCache>
                <c:ptCount val="1"/>
                <c:pt idx="0">
                  <c:v>Transect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'Rockport PT'!$B$10:$F$10</c:f>
              <c:numCache>
                <c:formatCode>m/d/yyyy</c:formatCode>
                <c:ptCount val="5"/>
                <c:pt idx="0">
                  <c:v>41898</c:v>
                </c:pt>
                <c:pt idx="1">
                  <c:v>42264</c:v>
                </c:pt>
                <c:pt idx="2">
                  <c:v>42265</c:v>
                </c:pt>
                <c:pt idx="3">
                  <c:v>42985</c:v>
                </c:pt>
                <c:pt idx="4">
                  <c:v>43356</c:v>
                </c:pt>
              </c:numCache>
            </c:numRef>
          </c:xVal>
          <c:yVal>
            <c:numRef>
              <c:f>'Rockport PT'!$B$12:$F$12</c:f>
              <c:numCache>
                <c:formatCode>General</c:formatCode>
                <c:ptCount val="5"/>
                <c:pt idx="0">
                  <c:v>0</c:v>
                </c:pt>
                <c:pt idx="1">
                  <c:v>3.833333333333333</c:v>
                </c:pt>
                <c:pt idx="2">
                  <c:v>3.8333333330000001</c:v>
                </c:pt>
                <c:pt idx="3">
                  <c:v>6.729166666666667</c:v>
                </c:pt>
                <c:pt idx="4">
                  <c:v>9.25</c:v>
                </c:pt>
              </c:numCache>
            </c:numRef>
          </c:yVal>
          <c:smooth val="0"/>
        </c:ser>
        <c:ser>
          <c:idx val="2"/>
          <c:order val="2"/>
          <c:tx>
            <c:strRef>
              <c:f>'Rockport PT'!$A$13</c:f>
              <c:strCache>
                <c:ptCount val="1"/>
                <c:pt idx="0">
                  <c:v>Transect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'Rockport PT'!$B$10:$F$10</c:f>
              <c:numCache>
                <c:formatCode>m/d/yyyy</c:formatCode>
                <c:ptCount val="5"/>
                <c:pt idx="0">
                  <c:v>41898</c:v>
                </c:pt>
                <c:pt idx="1">
                  <c:v>42264</c:v>
                </c:pt>
                <c:pt idx="2">
                  <c:v>42265</c:v>
                </c:pt>
                <c:pt idx="3">
                  <c:v>42985</c:v>
                </c:pt>
                <c:pt idx="4">
                  <c:v>43356</c:v>
                </c:pt>
              </c:numCache>
            </c:numRef>
          </c:xVal>
          <c:yVal>
            <c:numRef>
              <c:f>'Rockport PT'!$B$13:$F$13</c:f>
              <c:numCache>
                <c:formatCode>General</c:formatCode>
                <c:ptCount val="5"/>
                <c:pt idx="0">
                  <c:v>0</c:v>
                </c:pt>
                <c:pt idx="1">
                  <c:v>2.3333333330000001</c:v>
                </c:pt>
                <c:pt idx="2">
                  <c:v>2.333333333333333</c:v>
                </c:pt>
                <c:pt idx="3">
                  <c:v>5.375</c:v>
                </c:pt>
              </c:numCache>
            </c:numRef>
          </c:yVal>
          <c:smooth val="0"/>
        </c:ser>
        <c:dLbls>
          <c:showLegendKey val="0"/>
          <c:showVal val="0"/>
          <c:showCatName val="0"/>
          <c:showSerName val="0"/>
          <c:showPercent val="0"/>
          <c:showBubbleSize val="0"/>
        </c:dLbls>
        <c:axId val="406993824"/>
        <c:axId val="406991104"/>
      </c:scatterChart>
      <c:valAx>
        <c:axId val="406993824"/>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1104"/>
        <c:crosses val="autoZero"/>
        <c:crossBetween val="midCat"/>
        <c:majorUnit val="365"/>
      </c:valAx>
      <c:valAx>
        <c:axId val="406991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38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Rockport,</a:t>
            </a:r>
            <a:r>
              <a:rPr lang="en-US" baseline="0"/>
              <a:t> Seaview St, </a:t>
            </a:r>
          </a:p>
          <a:p>
            <a:pPr>
              <a:defRPr/>
            </a:pPr>
            <a:r>
              <a:rPr lang="en-US" baseline="0"/>
              <a:t>Upstream Vs. Downstream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'Rockport PT'!$A$42</c:f>
              <c:strCache>
                <c:ptCount val="1"/>
                <c:pt idx="0">
                  <c:v>Restored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'Rockport PT'!$B$41:$F$41</c:f>
              <c:numCache>
                <c:formatCode>m/d/yyyy</c:formatCode>
                <c:ptCount val="5"/>
                <c:pt idx="0">
                  <c:v>41898</c:v>
                </c:pt>
                <c:pt idx="1">
                  <c:v>42264</c:v>
                </c:pt>
                <c:pt idx="2">
                  <c:v>42265</c:v>
                </c:pt>
                <c:pt idx="3">
                  <c:v>42985</c:v>
                </c:pt>
                <c:pt idx="4">
                  <c:v>43356</c:v>
                </c:pt>
              </c:numCache>
            </c:numRef>
          </c:xVal>
          <c:yVal>
            <c:numRef>
              <c:f>'Rockport PT'!$B$42:$F$42</c:f>
              <c:numCache>
                <c:formatCode>General</c:formatCode>
                <c:ptCount val="5"/>
                <c:pt idx="0">
                  <c:v>0</c:v>
                </c:pt>
                <c:pt idx="1">
                  <c:v>3.833333333333333</c:v>
                </c:pt>
                <c:pt idx="2">
                  <c:v>3.8333333330000001</c:v>
                </c:pt>
                <c:pt idx="3">
                  <c:v>6.0520833333333339</c:v>
                </c:pt>
                <c:pt idx="4">
                  <c:v>9.25</c:v>
                </c:pt>
              </c:numCache>
            </c:numRef>
          </c:yVal>
          <c:smooth val="0"/>
        </c:ser>
        <c:ser>
          <c:idx val="1"/>
          <c:order val="1"/>
          <c:tx>
            <c:strRef>
              <c:f>'Rockport PT'!$A$43</c:f>
              <c:strCache>
                <c:ptCount val="1"/>
                <c:pt idx="0">
                  <c:v>Restored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'Rockport PT'!$B$41:$F$41</c:f>
              <c:numCache>
                <c:formatCode>m/d/yyyy</c:formatCode>
                <c:ptCount val="5"/>
                <c:pt idx="0">
                  <c:v>41898</c:v>
                </c:pt>
                <c:pt idx="1">
                  <c:v>42264</c:v>
                </c:pt>
                <c:pt idx="2">
                  <c:v>42265</c:v>
                </c:pt>
                <c:pt idx="3">
                  <c:v>42985</c:v>
                </c:pt>
                <c:pt idx="4">
                  <c:v>43356</c:v>
                </c:pt>
              </c:numCache>
            </c:numRef>
          </c:xVal>
          <c:yVal>
            <c:numRef>
              <c:f>'Rockport PT'!$B$43:$F$43</c:f>
              <c:numCache>
                <c:formatCode>General</c:formatCode>
                <c:ptCount val="5"/>
                <c:pt idx="0">
                  <c:v>0</c:v>
                </c:pt>
                <c:pt idx="1">
                  <c:v>4.4375</c:v>
                </c:pt>
                <c:pt idx="2">
                  <c:v>4.4375</c:v>
                </c:pt>
                <c:pt idx="3">
                  <c:v>9</c:v>
                </c:pt>
                <c:pt idx="4">
                  <c:v>11.8125</c:v>
                </c:pt>
              </c:numCache>
            </c:numRef>
          </c:yVal>
          <c:smooth val="0"/>
        </c:ser>
        <c:dLbls>
          <c:showLegendKey val="0"/>
          <c:showVal val="0"/>
          <c:showCatName val="0"/>
          <c:showSerName val="0"/>
          <c:showPercent val="0"/>
          <c:showBubbleSize val="0"/>
        </c:dLbls>
        <c:axId val="406991648"/>
        <c:axId val="409299712"/>
      </c:scatterChart>
      <c:valAx>
        <c:axId val="406991648"/>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299712"/>
        <c:crosses val="autoZero"/>
        <c:crossBetween val="midCat"/>
        <c:majorUnit val="365"/>
      </c:valAx>
      <c:valAx>
        <c:axId val="409299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9916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Salem,</a:t>
            </a:r>
            <a:r>
              <a:rPr lang="en-US" baseline="0"/>
              <a:t> Forest River</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'Salem, Forest River PT'!$A$12</c:f>
              <c:strCache>
                <c:ptCount val="1"/>
                <c:pt idx="0">
                  <c:v>Transect 1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'Salem, Forest River PT'!$B$11:$E$11</c:f>
              <c:numCache>
                <c:formatCode>m/d/yyyy</c:formatCode>
                <c:ptCount val="4"/>
                <c:pt idx="0">
                  <c:v>41548</c:v>
                </c:pt>
                <c:pt idx="1">
                  <c:v>41940</c:v>
                </c:pt>
                <c:pt idx="2">
                  <c:v>42655</c:v>
                </c:pt>
                <c:pt idx="3">
                  <c:v>43020</c:v>
                </c:pt>
              </c:numCache>
            </c:numRef>
          </c:xVal>
          <c:yVal>
            <c:numRef>
              <c:f>'Salem, Forest River PT'!$B$12:$E$12</c:f>
              <c:numCache>
                <c:formatCode>General</c:formatCode>
                <c:ptCount val="4"/>
                <c:pt idx="0">
                  <c:v>0</c:v>
                </c:pt>
                <c:pt idx="1">
                  <c:v>8.125</c:v>
                </c:pt>
                <c:pt idx="2">
                  <c:v>11.5</c:v>
                </c:pt>
              </c:numCache>
            </c:numRef>
          </c:yVal>
          <c:smooth val="0"/>
        </c:ser>
        <c:ser>
          <c:idx val="1"/>
          <c:order val="1"/>
          <c:tx>
            <c:strRef>
              <c:f>'Salem, Forest River PT'!$A$13</c:f>
              <c:strCache>
                <c:ptCount val="1"/>
                <c:pt idx="0">
                  <c:v>Transect 2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'Salem, Forest River PT'!$B$11:$E$11</c:f>
              <c:numCache>
                <c:formatCode>m/d/yyyy</c:formatCode>
                <c:ptCount val="4"/>
                <c:pt idx="0">
                  <c:v>41548</c:v>
                </c:pt>
                <c:pt idx="1">
                  <c:v>41940</c:v>
                </c:pt>
                <c:pt idx="2">
                  <c:v>42655</c:v>
                </c:pt>
                <c:pt idx="3">
                  <c:v>43020</c:v>
                </c:pt>
              </c:numCache>
            </c:numRef>
          </c:xVal>
          <c:yVal>
            <c:numRef>
              <c:f>'Salem, Forest River PT'!$B$13:$E$13</c:f>
              <c:numCache>
                <c:formatCode>General</c:formatCode>
                <c:ptCount val="4"/>
                <c:pt idx="0">
                  <c:v>0</c:v>
                </c:pt>
                <c:pt idx="1">
                  <c:v>5.875</c:v>
                </c:pt>
                <c:pt idx="2">
                  <c:v>16.9375</c:v>
                </c:pt>
                <c:pt idx="3">
                  <c:v>17.125</c:v>
                </c:pt>
              </c:numCache>
            </c:numRef>
          </c:yVal>
          <c:smooth val="0"/>
        </c:ser>
        <c:ser>
          <c:idx val="2"/>
          <c:order val="2"/>
          <c:tx>
            <c:strRef>
              <c:f>'Salem, Forest River PT'!$A$14</c:f>
              <c:strCache>
                <c:ptCount val="1"/>
                <c:pt idx="0">
                  <c:v>Transect 3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'Salem, Forest River PT'!$B$11:$E$11</c:f>
              <c:numCache>
                <c:formatCode>m/d/yyyy</c:formatCode>
                <c:ptCount val="4"/>
                <c:pt idx="0">
                  <c:v>41548</c:v>
                </c:pt>
                <c:pt idx="1">
                  <c:v>41940</c:v>
                </c:pt>
                <c:pt idx="2">
                  <c:v>42655</c:v>
                </c:pt>
                <c:pt idx="3">
                  <c:v>43020</c:v>
                </c:pt>
              </c:numCache>
            </c:numRef>
          </c:xVal>
          <c:yVal>
            <c:numRef>
              <c:f>'Salem, Forest River PT'!$B$14:$E$14</c:f>
              <c:numCache>
                <c:formatCode>General</c:formatCode>
                <c:ptCount val="4"/>
                <c:pt idx="0">
                  <c:v>0</c:v>
                </c:pt>
                <c:pt idx="1">
                  <c:v>8.5416666666666679</c:v>
                </c:pt>
                <c:pt idx="2">
                  <c:v>10.375</c:v>
                </c:pt>
              </c:numCache>
            </c:numRef>
          </c:yVal>
          <c:smooth val="0"/>
        </c:ser>
        <c:ser>
          <c:idx val="3"/>
          <c:order val="3"/>
          <c:tx>
            <c:strRef>
              <c:f>'Salem, Forest River PT'!$A$15</c:f>
              <c:strCache>
                <c:ptCount val="1"/>
                <c:pt idx="0">
                  <c:v>Transect 4 (Upstream)</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'Salem, Forest River PT'!$B$11:$E$11</c:f>
              <c:numCache>
                <c:formatCode>m/d/yyyy</c:formatCode>
                <c:ptCount val="4"/>
                <c:pt idx="0">
                  <c:v>41548</c:v>
                </c:pt>
                <c:pt idx="1">
                  <c:v>41940</c:v>
                </c:pt>
                <c:pt idx="2">
                  <c:v>42655</c:v>
                </c:pt>
                <c:pt idx="3">
                  <c:v>43020</c:v>
                </c:pt>
              </c:numCache>
            </c:numRef>
          </c:xVal>
          <c:yVal>
            <c:numRef>
              <c:f>'Salem, Forest River PT'!$B$15:$E$15</c:f>
              <c:numCache>
                <c:formatCode>General</c:formatCode>
                <c:ptCount val="4"/>
              </c:numCache>
            </c:numRef>
          </c:yVal>
          <c:smooth val="0"/>
        </c:ser>
        <c:dLbls>
          <c:showLegendKey val="0"/>
          <c:showVal val="0"/>
          <c:showCatName val="0"/>
          <c:showSerName val="0"/>
          <c:showPercent val="0"/>
          <c:showBubbleSize val="0"/>
        </c:dLbls>
        <c:axId val="409306240"/>
        <c:axId val="409301344"/>
      </c:scatterChart>
      <c:valAx>
        <c:axId val="409306240"/>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301344"/>
        <c:crosses val="autoZero"/>
        <c:crossBetween val="midCat"/>
        <c:majorUnit val="365"/>
      </c:valAx>
      <c:valAx>
        <c:axId val="409301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30624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Salisbury,</a:t>
            </a:r>
            <a:r>
              <a:rPr lang="en-US" baseline="0"/>
              <a:t> Railroad Bed</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'Salisbury, RR bed PT'!$D$9</c:f>
              <c:strCache>
                <c:ptCount val="1"/>
                <c:pt idx="0">
                  <c:v>Transect 1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'Salisbury, RR bed PT'!$E$8:$G$8</c:f>
              <c:numCache>
                <c:formatCode>m/d/yyyy</c:formatCode>
                <c:ptCount val="3"/>
                <c:pt idx="0">
                  <c:v>41549</c:v>
                </c:pt>
                <c:pt idx="1">
                  <c:v>41905</c:v>
                </c:pt>
                <c:pt idx="2">
                  <c:v>42297</c:v>
                </c:pt>
              </c:numCache>
            </c:numRef>
          </c:xVal>
          <c:yVal>
            <c:numRef>
              <c:f>'Salisbury, RR bed PT'!$E$9:$G$9</c:f>
              <c:numCache>
                <c:formatCode>General</c:formatCode>
                <c:ptCount val="3"/>
                <c:pt idx="0">
                  <c:v>0</c:v>
                </c:pt>
                <c:pt idx="1">
                  <c:v>6.1875</c:v>
                </c:pt>
                <c:pt idx="2">
                  <c:v>9.0833333333333339</c:v>
                </c:pt>
              </c:numCache>
            </c:numRef>
          </c:yVal>
          <c:smooth val="0"/>
        </c:ser>
        <c:ser>
          <c:idx val="1"/>
          <c:order val="1"/>
          <c:tx>
            <c:strRef>
              <c:f>'Salisbury, RR bed PT'!$D$10</c:f>
              <c:strCache>
                <c:ptCount val="1"/>
                <c:pt idx="0">
                  <c:v>Transect 2 (Downstream)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'Salisbury, RR bed PT'!$E$8:$G$8</c:f>
              <c:numCache>
                <c:formatCode>m/d/yyyy</c:formatCode>
                <c:ptCount val="3"/>
                <c:pt idx="0">
                  <c:v>41549</c:v>
                </c:pt>
                <c:pt idx="1">
                  <c:v>41905</c:v>
                </c:pt>
                <c:pt idx="2">
                  <c:v>42297</c:v>
                </c:pt>
              </c:numCache>
            </c:numRef>
          </c:xVal>
          <c:yVal>
            <c:numRef>
              <c:f>'Salisbury, RR bed PT'!$E$10:$G$10</c:f>
              <c:numCache>
                <c:formatCode>General</c:formatCode>
                <c:ptCount val="3"/>
                <c:pt idx="0">
                  <c:v>0</c:v>
                </c:pt>
                <c:pt idx="1">
                  <c:v>2.3125</c:v>
                </c:pt>
                <c:pt idx="2">
                  <c:v>4.625</c:v>
                </c:pt>
              </c:numCache>
            </c:numRef>
          </c:yVal>
          <c:smooth val="0"/>
        </c:ser>
        <c:ser>
          <c:idx val="2"/>
          <c:order val="2"/>
          <c:tx>
            <c:strRef>
              <c:f>'Salisbury, RR bed PT'!$D$11</c:f>
              <c:strCache>
                <c:ptCount val="1"/>
                <c:pt idx="0">
                  <c:v>Transect 3 (Downstream)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'Salisbury, RR bed PT'!$E$8:$G$8</c:f>
              <c:numCache>
                <c:formatCode>m/d/yyyy</c:formatCode>
                <c:ptCount val="3"/>
                <c:pt idx="0">
                  <c:v>41549</c:v>
                </c:pt>
                <c:pt idx="1">
                  <c:v>41905</c:v>
                </c:pt>
                <c:pt idx="2">
                  <c:v>42297</c:v>
                </c:pt>
              </c:numCache>
            </c:numRef>
          </c:xVal>
          <c:yVal>
            <c:numRef>
              <c:f>'Salisbury, RR bed PT'!$E$11:$G$11</c:f>
              <c:numCache>
                <c:formatCode>General</c:formatCode>
                <c:ptCount val="3"/>
                <c:pt idx="0">
                  <c:v>0</c:v>
                </c:pt>
                <c:pt idx="1">
                  <c:v>23</c:v>
                </c:pt>
              </c:numCache>
            </c:numRef>
          </c:yVal>
          <c:smooth val="0"/>
        </c:ser>
        <c:dLbls>
          <c:showLegendKey val="0"/>
          <c:showVal val="0"/>
          <c:showCatName val="0"/>
          <c:showSerName val="0"/>
          <c:showPercent val="0"/>
          <c:showBubbleSize val="0"/>
        </c:dLbls>
        <c:axId val="409304064"/>
        <c:axId val="409305152"/>
      </c:scatterChart>
      <c:valAx>
        <c:axId val="409304064"/>
        <c:scaling>
          <c:orientation val="minMax"/>
          <c:min val="41549"/>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305152"/>
        <c:crosses val="autoZero"/>
        <c:crossBetween val="midCat"/>
        <c:majorUnit val="365"/>
      </c:valAx>
      <c:valAx>
        <c:axId val="409305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30406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Upstream vs Downstream mm accretion/yr 2013-2014</a:t>
            </a:r>
          </a:p>
        </c:rich>
      </c:tx>
      <c:layout>
        <c:manualLayout>
          <c:xMode val="edge"/>
          <c:yMode val="edge"/>
          <c:x val="0.1452792006947087"/>
          <c:y val="2.9491180132257434E-4"/>
        </c:manualLayout>
      </c:layout>
      <c:overlay val="1"/>
    </c:title>
    <c:autoTitleDeleted val="0"/>
    <c:plotArea>
      <c:layout>
        <c:manualLayout>
          <c:layoutTarget val="inner"/>
          <c:xMode val="edge"/>
          <c:yMode val="edge"/>
          <c:x val="7.2718735016879976E-2"/>
          <c:y val="0.10810719102101195"/>
          <c:w val="0.88680556173416158"/>
          <c:h val="0.67527588057017829"/>
        </c:manualLayout>
      </c:layout>
      <c:barChart>
        <c:barDir val="col"/>
        <c:grouping val="clustered"/>
        <c:varyColors val="0"/>
        <c:ser>
          <c:idx val="0"/>
          <c:order val="0"/>
          <c:tx>
            <c:strRef>
              <c:f>'Long Term Graphs'!$C$5</c:f>
              <c:strCache>
                <c:ptCount val="1"/>
                <c:pt idx="0">
                  <c:v>Upstream</c:v>
                </c:pt>
              </c:strCache>
            </c:strRef>
          </c:tx>
          <c:invertIfNegative val="0"/>
          <c:cat>
            <c:strRef>
              <c:f>'Long Term Graphs'!$B$6:$B$14</c:f>
              <c:strCache>
                <c:ptCount val="9"/>
                <c:pt idx="0">
                  <c:v>Essex, Conomo Point</c:v>
                </c:pt>
                <c:pt idx="1">
                  <c:v>Gloucester, Eastern Point</c:v>
                </c:pt>
                <c:pt idx="2">
                  <c:v>Gloucester, Mill River</c:v>
                </c:pt>
                <c:pt idx="3">
                  <c:v>Ipswich, Jeffreys Neck</c:v>
                </c:pt>
                <c:pt idx="4">
                  <c:v>Ipswich, Town Farm Rd</c:v>
                </c:pt>
                <c:pt idx="5">
                  <c:v>Newbury, PRNWR</c:v>
                </c:pt>
                <c:pt idx="6">
                  <c:v>NPBT, Joppa Flats</c:v>
                </c:pt>
                <c:pt idx="7">
                  <c:v>Salem, Forest River</c:v>
                </c:pt>
                <c:pt idx="8">
                  <c:v>Salisbury, RR Bed</c:v>
                </c:pt>
              </c:strCache>
            </c:strRef>
          </c:cat>
          <c:val>
            <c:numRef>
              <c:f>'Long Term Graphs'!$C$6:$C$14</c:f>
              <c:numCache>
                <c:formatCode>General</c:formatCode>
                <c:ptCount val="9"/>
                <c:pt idx="0">
                  <c:v>5.6763000000000003</c:v>
                </c:pt>
                <c:pt idx="1">
                  <c:v>4.2525000000000004</c:v>
                </c:pt>
                <c:pt idx="2">
                  <c:v>2.2265999999999999</c:v>
                </c:pt>
                <c:pt idx="3">
                  <c:v>6.0928000000000004</c:v>
                </c:pt>
                <c:pt idx="4">
                  <c:v>8.3315000000000001</c:v>
                </c:pt>
                <c:pt idx="5">
                  <c:v>0.60509999999999997</c:v>
                </c:pt>
                <c:pt idx="6">
                  <c:v>1.2182999999999999</c:v>
                </c:pt>
                <c:pt idx="7">
                  <c:v>6.9964000000000004</c:v>
                </c:pt>
              </c:numCache>
            </c:numRef>
          </c:val>
        </c:ser>
        <c:ser>
          <c:idx val="1"/>
          <c:order val="1"/>
          <c:tx>
            <c:strRef>
              <c:f>'Long Term Graphs'!$D$5</c:f>
              <c:strCache>
                <c:ptCount val="1"/>
                <c:pt idx="0">
                  <c:v>Downstream/reference</c:v>
                </c:pt>
              </c:strCache>
            </c:strRef>
          </c:tx>
          <c:invertIfNegative val="0"/>
          <c:cat>
            <c:strRef>
              <c:f>'Long Term Graphs'!$B$6:$B$14</c:f>
              <c:strCache>
                <c:ptCount val="9"/>
                <c:pt idx="0">
                  <c:v>Essex, Conomo Point</c:v>
                </c:pt>
                <c:pt idx="1">
                  <c:v>Gloucester, Eastern Point</c:v>
                </c:pt>
                <c:pt idx="2">
                  <c:v>Gloucester, Mill River</c:v>
                </c:pt>
                <c:pt idx="3">
                  <c:v>Ipswich, Jeffreys Neck</c:v>
                </c:pt>
                <c:pt idx="4">
                  <c:v>Ipswich, Town Farm Rd</c:v>
                </c:pt>
                <c:pt idx="5">
                  <c:v>Newbury, PRNWR</c:v>
                </c:pt>
                <c:pt idx="6">
                  <c:v>NPBT, Joppa Flats</c:v>
                </c:pt>
                <c:pt idx="7">
                  <c:v>Salem, Forest River</c:v>
                </c:pt>
                <c:pt idx="8">
                  <c:v>Salisbury, RR Bed</c:v>
                </c:pt>
              </c:strCache>
            </c:strRef>
          </c:cat>
          <c:val>
            <c:numRef>
              <c:f>'Long Term Graphs'!$D$6:$D$14</c:f>
              <c:numCache>
                <c:formatCode>General</c:formatCode>
                <c:ptCount val="9"/>
                <c:pt idx="0">
                  <c:v>5.5350000000000001</c:v>
                </c:pt>
                <c:pt idx="3">
                  <c:v>6.0928000000000004</c:v>
                </c:pt>
                <c:pt idx="4">
                  <c:v>0.70850000000000002</c:v>
                </c:pt>
                <c:pt idx="5">
                  <c:v>3.9525999999999999</c:v>
                </c:pt>
                <c:pt idx="8">
                  <c:v>11.7441</c:v>
                </c:pt>
              </c:numCache>
            </c:numRef>
          </c:val>
        </c:ser>
        <c:dLbls>
          <c:showLegendKey val="0"/>
          <c:showVal val="0"/>
          <c:showCatName val="0"/>
          <c:showSerName val="0"/>
          <c:showPercent val="0"/>
          <c:showBubbleSize val="0"/>
        </c:dLbls>
        <c:gapWidth val="150"/>
        <c:axId val="409300256"/>
        <c:axId val="409304608"/>
      </c:barChart>
      <c:catAx>
        <c:axId val="409300256"/>
        <c:scaling>
          <c:orientation val="minMax"/>
        </c:scaling>
        <c:delete val="0"/>
        <c:axPos val="b"/>
        <c:numFmt formatCode="General" sourceLinked="0"/>
        <c:majorTickMark val="out"/>
        <c:minorTickMark val="none"/>
        <c:tickLblPos val="nextTo"/>
        <c:crossAx val="409304608"/>
        <c:crosses val="autoZero"/>
        <c:auto val="1"/>
        <c:lblAlgn val="ctr"/>
        <c:lblOffset val="100"/>
        <c:noMultiLvlLbl val="0"/>
      </c:catAx>
      <c:valAx>
        <c:axId val="409304608"/>
        <c:scaling>
          <c:orientation val="minMax"/>
        </c:scaling>
        <c:delete val="0"/>
        <c:axPos val="l"/>
        <c:majorGridlines/>
        <c:numFmt formatCode="General" sourceLinked="1"/>
        <c:majorTickMark val="out"/>
        <c:minorTickMark val="none"/>
        <c:tickLblPos val="nextTo"/>
        <c:crossAx val="409300256"/>
        <c:crosses val="autoZero"/>
        <c:crossBetween val="between"/>
      </c:valAx>
    </c:plotArea>
    <c:legend>
      <c:legendPos val="r"/>
      <c:layout>
        <c:manualLayout>
          <c:xMode val="edge"/>
          <c:yMode val="edge"/>
          <c:x val="0.23680982370822531"/>
          <c:y val="0.20019546898742924"/>
          <c:w val="0.47755149250411494"/>
          <c:h val="0.10333579849480141"/>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Gloucester, Eastern Point by</a:t>
            </a:r>
            <a:r>
              <a:rPr lang="en-US" baseline="0"/>
              <a:t> Transect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'Gloucester, EP PT'!$F$17</c:f>
              <c:strCache>
                <c:ptCount val="1"/>
                <c:pt idx="0">
                  <c:v>Transect 1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'Gloucester, EP PT'!$G$16:$J$16</c:f>
              <c:numCache>
                <c:formatCode>m/d/yyyy</c:formatCode>
                <c:ptCount val="4"/>
                <c:pt idx="0">
                  <c:v>41576</c:v>
                </c:pt>
                <c:pt idx="1">
                  <c:v>41939</c:v>
                </c:pt>
                <c:pt idx="2">
                  <c:v>42649</c:v>
                </c:pt>
                <c:pt idx="3">
                  <c:v>43066</c:v>
                </c:pt>
              </c:numCache>
            </c:numRef>
          </c:xVal>
          <c:yVal>
            <c:numRef>
              <c:f>'Gloucester, EP PT'!$G$17:$J$17</c:f>
              <c:numCache>
                <c:formatCode>General</c:formatCode>
                <c:ptCount val="4"/>
                <c:pt idx="0">
                  <c:v>0</c:v>
                </c:pt>
                <c:pt idx="1">
                  <c:v>5.375</c:v>
                </c:pt>
                <c:pt idx="2">
                  <c:v>12.25</c:v>
                </c:pt>
                <c:pt idx="3">
                  <c:v>6.625</c:v>
                </c:pt>
              </c:numCache>
            </c:numRef>
          </c:yVal>
          <c:smooth val="0"/>
        </c:ser>
        <c:ser>
          <c:idx val="1"/>
          <c:order val="1"/>
          <c:tx>
            <c:strRef>
              <c:f>'Gloucester, EP PT'!$F$18</c:f>
              <c:strCache>
                <c:ptCount val="1"/>
                <c:pt idx="0">
                  <c:v>Transect 2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'Gloucester, EP PT'!$G$16:$J$16</c:f>
              <c:numCache>
                <c:formatCode>m/d/yyyy</c:formatCode>
                <c:ptCount val="4"/>
                <c:pt idx="0">
                  <c:v>41576</c:v>
                </c:pt>
                <c:pt idx="1">
                  <c:v>41939</c:v>
                </c:pt>
                <c:pt idx="2">
                  <c:v>42649</c:v>
                </c:pt>
                <c:pt idx="3">
                  <c:v>43066</c:v>
                </c:pt>
              </c:numCache>
            </c:numRef>
          </c:xVal>
          <c:yVal>
            <c:numRef>
              <c:f>'Gloucester, EP PT'!$G$18:$J$18</c:f>
              <c:numCache>
                <c:formatCode>General</c:formatCode>
                <c:ptCount val="4"/>
                <c:pt idx="0">
                  <c:v>0</c:v>
                </c:pt>
                <c:pt idx="1">
                  <c:v>5.25</c:v>
                </c:pt>
                <c:pt idx="2">
                  <c:v>11.3125</c:v>
                </c:pt>
                <c:pt idx="3">
                  <c:v>12.833333333333332</c:v>
                </c:pt>
              </c:numCache>
            </c:numRef>
          </c:yVal>
          <c:smooth val="0"/>
        </c:ser>
        <c:ser>
          <c:idx val="2"/>
          <c:order val="2"/>
          <c:tx>
            <c:strRef>
              <c:f>'Gloucester, EP PT'!$F$19</c:f>
              <c:strCache>
                <c:ptCount val="1"/>
                <c:pt idx="0">
                  <c:v>Transect 3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'Gloucester, EP PT'!$G$16:$J$16</c:f>
              <c:numCache>
                <c:formatCode>m/d/yyyy</c:formatCode>
                <c:ptCount val="4"/>
                <c:pt idx="0">
                  <c:v>41576</c:v>
                </c:pt>
                <c:pt idx="1">
                  <c:v>41939</c:v>
                </c:pt>
                <c:pt idx="2">
                  <c:v>42649</c:v>
                </c:pt>
                <c:pt idx="3">
                  <c:v>43066</c:v>
                </c:pt>
              </c:numCache>
            </c:numRef>
          </c:xVal>
          <c:yVal>
            <c:numRef>
              <c:f>'Gloucester, EP PT'!$G$19:$J$19</c:f>
              <c:numCache>
                <c:formatCode>General</c:formatCode>
                <c:ptCount val="4"/>
                <c:pt idx="0">
                  <c:v>0</c:v>
                </c:pt>
                <c:pt idx="1">
                  <c:v>2.0625</c:v>
                </c:pt>
                <c:pt idx="2">
                  <c:v>8.5208333333333321</c:v>
                </c:pt>
              </c:numCache>
            </c:numRef>
          </c:yVal>
          <c:smooth val="0"/>
        </c:ser>
        <c:dLbls>
          <c:showLegendKey val="0"/>
          <c:showVal val="0"/>
          <c:showCatName val="0"/>
          <c:showSerName val="0"/>
          <c:showPercent val="0"/>
          <c:showBubbleSize val="0"/>
        </c:dLbls>
        <c:axId val="404439424"/>
        <c:axId val="404441600"/>
      </c:scatterChart>
      <c:valAx>
        <c:axId val="404439424"/>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41600"/>
        <c:crosses val="autoZero"/>
        <c:crossBetween val="midCat"/>
        <c:majorUnit val="365"/>
      </c:valAx>
      <c:valAx>
        <c:axId val="404441600"/>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394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400" b="1" i="0" u="none" strike="noStrike" baseline="0">
                <a:solidFill>
                  <a:srgbClr val="000000"/>
                </a:solidFill>
                <a:latin typeface="Calibri"/>
                <a:ea typeface="Calibri"/>
                <a:cs typeface="Calibri"/>
              </a:defRPr>
            </a:pPr>
            <a:r>
              <a:rPr lang="en-US"/>
              <a:t>Granite Point :Unvegetated Feldspar </a:t>
            </a:r>
          </a:p>
        </c:rich>
      </c:tx>
      <c:layout>
        <c:manualLayout>
          <c:xMode val="edge"/>
          <c:yMode val="edge"/>
          <c:x val="0.2412158022990665"/>
          <c:y val="2.2274423054977659E-2"/>
        </c:manualLayout>
      </c:layout>
      <c:overlay val="0"/>
    </c:title>
    <c:autoTitleDeleted val="0"/>
    <c:plotArea>
      <c:layout>
        <c:manualLayout>
          <c:layoutTarget val="inner"/>
          <c:xMode val="edge"/>
          <c:yMode val="edge"/>
          <c:x val="0.12543116719959246"/>
          <c:y val="0.16609110546079298"/>
          <c:w val="0.80659831262192339"/>
          <c:h val="0.69077542001433956"/>
        </c:manualLayout>
      </c:layout>
      <c:lineChart>
        <c:grouping val="standard"/>
        <c:varyColors val="0"/>
        <c:ser>
          <c:idx val="0"/>
          <c:order val="0"/>
          <c:tx>
            <c:strRef>
              <c:f>'Fel - Summary Adamowicz'!$B$74</c:f>
              <c:strCache>
                <c:ptCount val="1"/>
                <c:pt idx="0">
                  <c:v>Feldspar Accretion</c:v>
                </c:pt>
              </c:strCache>
            </c:strRef>
          </c:tx>
          <c:trendline>
            <c:spPr>
              <a:ln>
                <a:prstDash val="sysDash"/>
              </a:ln>
            </c:spPr>
            <c:trendlineType val="linear"/>
            <c:dispRSqr val="1"/>
            <c:dispEq val="1"/>
            <c:trendlineLbl>
              <c:layout>
                <c:manualLayout>
                  <c:x val="-0.44257727280679265"/>
                  <c:y val="0.10405451126121902"/>
                </c:manualLayout>
              </c:layout>
              <c:tx>
                <c:rich>
                  <a:bodyPr/>
                  <a:lstStyle/>
                  <a:p>
                    <a:pPr>
                      <a:defRPr sz="1000" b="0" i="0" u="none" strike="noStrike" baseline="0">
                        <a:solidFill>
                          <a:srgbClr val="000000"/>
                        </a:solidFill>
                        <a:latin typeface="Calibri"/>
                        <a:ea typeface="Calibri"/>
                        <a:cs typeface="Calibri"/>
                      </a:defRPr>
                    </a:pPr>
                    <a:r>
                      <a:rPr lang="en-US"/>
                      <a:t>y = 2.79x -0.861
R² = 0.968</a:t>
                    </a:r>
                  </a:p>
                </c:rich>
              </c:tx>
              <c:numFmt formatCode="General" sourceLinked="0"/>
            </c:trendlineLbl>
          </c:trendline>
          <c:trendline>
            <c:spPr>
              <a:ln>
                <a:prstDash val="sysDash"/>
              </a:ln>
            </c:spPr>
            <c:trendlineType val="linear"/>
            <c:dispRSqr val="0"/>
            <c:dispEq val="0"/>
          </c:trendline>
          <c:errBars>
            <c:errDir val="y"/>
            <c:errBarType val="both"/>
            <c:errValType val="cust"/>
            <c:noEndCap val="0"/>
            <c:plus>
              <c:numRef>
                <c:f>'Fel - Summary Adamowicz'!$C$52:$K$52</c:f>
                <c:numCache>
                  <c:formatCode>General</c:formatCode>
                  <c:ptCount val="9"/>
                  <c:pt idx="0">
                    <c:v>0</c:v>
                  </c:pt>
                  <c:pt idx="1">
                    <c:v>1.5596012205298475</c:v>
                  </c:pt>
                  <c:pt idx="2">
                    <c:v>0.94770678384622342</c:v>
                  </c:pt>
                  <c:pt idx="3">
                    <c:v>4.4583333333333304</c:v>
                  </c:pt>
                  <c:pt idx="4">
                    <c:v>4.0399666570219503</c:v>
                  </c:pt>
                  <c:pt idx="5">
                    <c:v>4.3560185411524817</c:v>
                  </c:pt>
                  <c:pt idx="6">
                    <c:v>5.3381833271786308</c:v>
                  </c:pt>
                  <c:pt idx="7">
                    <c:v>1.8483896895526355</c:v>
                  </c:pt>
                  <c:pt idx="8">
                    <c:v>3.042452263394495</c:v>
                  </c:pt>
                </c:numCache>
              </c:numRef>
            </c:plus>
            <c:minus>
              <c:numRef>
                <c:f>'Fel - Summary Adamowicz'!$C$52:$K$52</c:f>
                <c:numCache>
                  <c:formatCode>General</c:formatCode>
                  <c:ptCount val="9"/>
                  <c:pt idx="0">
                    <c:v>0</c:v>
                  </c:pt>
                  <c:pt idx="1">
                    <c:v>1.5596012205298475</c:v>
                  </c:pt>
                  <c:pt idx="2">
                    <c:v>0.94770678384622342</c:v>
                  </c:pt>
                  <c:pt idx="3">
                    <c:v>4.4583333333333304</c:v>
                  </c:pt>
                  <c:pt idx="4">
                    <c:v>4.0399666570219503</c:v>
                  </c:pt>
                  <c:pt idx="5">
                    <c:v>4.3560185411524817</c:v>
                  </c:pt>
                  <c:pt idx="6">
                    <c:v>5.3381833271786308</c:v>
                  </c:pt>
                  <c:pt idx="7">
                    <c:v>1.8483896895526355</c:v>
                  </c:pt>
                  <c:pt idx="8">
                    <c:v>3.042452263394495</c:v>
                  </c:pt>
                </c:numCache>
              </c:numRef>
            </c:minus>
          </c:errBars>
          <c:cat>
            <c:numRef>
              <c:f>'Fel - Summary Adamowicz'!$C$73:$K$73</c:f>
              <c:numCache>
                <c:formatCode>m/d/yyyy</c:formatCode>
                <c:ptCount val="9"/>
                <c:pt idx="0" formatCode="mm/dd/yy">
                  <c:v>37412</c:v>
                </c:pt>
                <c:pt idx="1">
                  <c:v>37823</c:v>
                </c:pt>
                <c:pt idx="2">
                  <c:v>38602</c:v>
                </c:pt>
                <c:pt idx="3">
                  <c:v>39954</c:v>
                </c:pt>
                <c:pt idx="4">
                  <c:v>40088</c:v>
                </c:pt>
                <c:pt idx="5">
                  <c:v>40345</c:v>
                </c:pt>
                <c:pt idx="6">
                  <c:v>40491</c:v>
                </c:pt>
                <c:pt idx="7">
                  <c:v>40701</c:v>
                </c:pt>
                <c:pt idx="8">
                  <c:v>40840</c:v>
                </c:pt>
              </c:numCache>
            </c:numRef>
          </c:cat>
          <c:val>
            <c:numRef>
              <c:f>'Fel - Summary Adamowicz'!$C$74:$K$74</c:f>
              <c:numCache>
                <c:formatCode>0.00</c:formatCode>
                <c:ptCount val="9"/>
                <c:pt idx="0">
                  <c:v>0</c:v>
                </c:pt>
                <c:pt idx="1">
                  <c:v>3.7499999999999996</c:v>
                </c:pt>
                <c:pt idx="2">
                  <c:v>10.666666666666666</c:v>
                </c:pt>
                <c:pt idx="3">
                  <c:v>19.319444444444446</c:v>
                </c:pt>
                <c:pt idx="4">
                  <c:v>18.833333333333332</c:v>
                </c:pt>
                <c:pt idx="5">
                  <c:v>21.371481481481482</c:v>
                </c:pt>
                <c:pt idx="6">
                  <c:v>24.148888888888891</c:v>
                </c:pt>
                <c:pt idx="7">
                  <c:v>30.630370370370372</c:v>
                </c:pt>
                <c:pt idx="8">
                  <c:v>25.704444444444448</c:v>
                </c:pt>
              </c:numCache>
            </c:numRef>
          </c:val>
          <c:smooth val="0"/>
        </c:ser>
        <c:dLbls>
          <c:showLegendKey val="0"/>
          <c:showVal val="0"/>
          <c:showCatName val="0"/>
          <c:showSerName val="0"/>
          <c:showPercent val="0"/>
          <c:showBubbleSize val="0"/>
        </c:dLbls>
        <c:marker val="1"/>
        <c:smooth val="0"/>
        <c:axId val="409303520"/>
        <c:axId val="409306784"/>
      </c:lineChart>
      <c:dateAx>
        <c:axId val="409303520"/>
        <c:scaling>
          <c:orientation val="minMax"/>
          <c:max val="40817"/>
          <c:min val="37196"/>
        </c:scaling>
        <c:delete val="0"/>
        <c:axPos val="b"/>
        <c:title>
          <c:tx>
            <c:rich>
              <a:bodyPr/>
              <a:lstStyle/>
              <a:p>
                <a:pPr>
                  <a:defRPr sz="1000" b="1" i="0" u="none" strike="noStrike" baseline="0">
                    <a:solidFill>
                      <a:srgbClr val="000000"/>
                    </a:solidFill>
                    <a:latin typeface="Calibri"/>
                    <a:ea typeface="Calibri"/>
                    <a:cs typeface="Calibri"/>
                  </a:defRPr>
                </a:pPr>
                <a:r>
                  <a:rPr lang="en-US"/>
                  <a:t>Date</a:t>
                </a:r>
              </a:p>
            </c:rich>
          </c:tx>
          <c:layout>
            <c:manualLayout>
              <c:xMode val="edge"/>
              <c:yMode val="edge"/>
              <c:x val="0.46947897914351161"/>
              <c:y val="0.93219603402417506"/>
            </c:manualLayout>
          </c:layout>
          <c:overlay val="0"/>
        </c:title>
        <c:numFmt formatCode="mm/dd/yy;@" sourceLinked="0"/>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409306784"/>
        <c:crosses val="autoZero"/>
        <c:auto val="1"/>
        <c:lblOffset val="100"/>
        <c:baseTimeUnit val="months"/>
        <c:majorUnit val="22"/>
        <c:majorTimeUnit val="months"/>
      </c:dateAx>
      <c:valAx>
        <c:axId val="409306784"/>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US"/>
                  <a:t>Accretion (mm)</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303520"/>
        <c:crosses val="autoZero"/>
        <c:crossBetween val="between"/>
      </c:valAx>
    </c:plotArea>
    <c:legend>
      <c:legendPos val="r"/>
      <c:layout>
        <c:manualLayout>
          <c:xMode val="edge"/>
          <c:yMode val="edge"/>
          <c:x val="0.14508226233152266"/>
          <c:y val="0.17412687962499671"/>
          <c:w val="0.40998398063065178"/>
          <c:h val="8.0753166723724762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Granite Point Control: Feldspar</a:t>
            </a:r>
          </a:p>
        </c:rich>
      </c:tx>
      <c:overlay val="1"/>
    </c:title>
    <c:autoTitleDeleted val="0"/>
    <c:plotArea>
      <c:layout>
        <c:manualLayout>
          <c:layoutTarget val="inner"/>
          <c:xMode val="edge"/>
          <c:yMode val="edge"/>
          <c:x val="0.15135796822077738"/>
          <c:y val="5.1624633461148255E-2"/>
          <c:w val="0.81821326276124196"/>
          <c:h val="0.73329042325374827"/>
        </c:manualLayout>
      </c:layout>
      <c:lineChart>
        <c:grouping val="standard"/>
        <c:varyColors val="0"/>
        <c:ser>
          <c:idx val="0"/>
          <c:order val="0"/>
          <c:spPr>
            <a:ln>
              <a:solidFill>
                <a:schemeClr val="accent4"/>
              </a:solidFill>
            </a:ln>
          </c:spPr>
          <c:marker>
            <c:spPr>
              <a:solidFill>
                <a:schemeClr val="accent4"/>
              </a:solidFill>
            </c:spPr>
          </c:marker>
          <c:trendline>
            <c:spPr>
              <a:ln>
                <a:prstDash val="sysDash"/>
              </a:ln>
            </c:spPr>
            <c:trendlineType val="linear"/>
            <c:dispRSqr val="1"/>
            <c:dispEq val="1"/>
            <c:trendlineLbl>
              <c:layout>
                <c:manualLayout>
                  <c:x val="-0.50806342957130357"/>
                  <c:y val="5.2958657453628676E-2"/>
                </c:manualLayout>
              </c:layout>
              <c:tx>
                <c:rich>
                  <a:bodyPr/>
                  <a:lstStyle/>
                  <a:p>
                    <a:pPr>
                      <a:defRPr sz="1000" b="0" i="0" u="none" strike="noStrike" baseline="0">
                        <a:solidFill>
                          <a:srgbClr val="000000"/>
                        </a:solidFill>
                        <a:latin typeface="Calibri"/>
                        <a:ea typeface="Calibri"/>
                        <a:cs typeface="Calibri"/>
                      </a:defRPr>
                    </a:pPr>
                    <a:r>
                      <a:rPr lang="en-US"/>
                      <a:t>y = 0.01x - 0.93
R² = 0.951</a:t>
                    </a:r>
                  </a:p>
                </c:rich>
              </c:tx>
              <c:numFmt formatCode="General" sourceLinked="0"/>
            </c:trendlineLbl>
          </c:trendline>
          <c:errBars>
            <c:errDir val="y"/>
            <c:errBarType val="both"/>
            <c:errValType val="cust"/>
            <c:noEndCap val="0"/>
            <c:plus>
              <c:numRef>
                <c:f>'Fel - Summary Adamowicz'!$C$6:$O$6</c:f>
                <c:numCache>
                  <c:formatCode>General</c:formatCode>
                  <c:ptCount val="13"/>
                  <c:pt idx="0">
                    <c:v>0</c:v>
                  </c:pt>
                  <c:pt idx="1">
                    <c:v>1.3802509165338712</c:v>
                  </c:pt>
                  <c:pt idx="2">
                    <c:v>1.1847510779054276</c:v>
                  </c:pt>
                  <c:pt idx="3">
                    <c:v>3.2489738170994151</c:v>
                  </c:pt>
                  <c:pt idx="4">
                    <c:v>1.3163788298183634</c:v>
                  </c:pt>
                  <c:pt idx="5">
                    <c:v>2.1725467219968571</c:v>
                  </c:pt>
                  <c:pt idx="6">
                    <c:v>0.92970392207199382</c:v>
                  </c:pt>
                  <c:pt idx="7">
                    <c:v>3.2416190132648977</c:v>
                  </c:pt>
                  <c:pt idx="8">
                    <c:v>1.8559214542766878</c:v>
                  </c:pt>
                  <c:pt idx="9">
                    <c:v>2.4037008503093289</c:v>
                  </c:pt>
                  <c:pt idx="10">
                    <c:v>2.7705461421759328</c:v>
                  </c:pt>
                  <c:pt idx="11">
                    <c:v>1.5882801216586344</c:v>
                  </c:pt>
                  <c:pt idx="12">
                    <c:v>7.407407407407382E-2</c:v>
                  </c:pt>
                </c:numCache>
              </c:numRef>
            </c:plus>
            <c:minus>
              <c:numRef>
                <c:f>'Fel - Summary Adamowicz'!$C$6:$O$6</c:f>
                <c:numCache>
                  <c:formatCode>General</c:formatCode>
                  <c:ptCount val="13"/>
                  <c:pt idx="0">
                    <c:v>0</c:v>
                  </c:pt>
                  <c:pt idx="1">
                    <c:v>1.3802509165338712</c:v>
                  </c:pt>
                  <c:pt idx="2">
                    <c:v>1.1847510779054276</c:v>
                  </c:pt>
                  <c:pt idx="3">
                    <c:v>3.2489738170994151</c:v>
                  </c:pt>
                  <c:pt idx="4">
                    <c:v>1.3163788298183634</c:v>
                  </c:pt>
                  <c:pt idx="5">
                    <c:v>2.1725467219968571</c:v>
                  </c:pt>
                  <c:pt idx="6">
                    <c:v>0.92970392207199382</c:v>
                  </c:pt>
                  <c:pt idx="7">
                    <c:v>3.2416190132648977</c:v>
                  </c:pt>
                  <c:pt idx="8">
                    <c:v>1.8559214542766878</c:v>
                  </c:pt>
                  <c:pt idx="9">
                    <c:v>2.4037008503093289</c:v>
                  </c:pt>
                  <c:pt idx="10">
                    <c:v>2.7705461421759328</c:v>
                  </c:pt>
                  <c:pt idx="11">
                    <c:v>1.5882801216586344</c:v>
                  </c:pt>
                  <c:pt idx="12">
                    <c:v>7.407407407407382E-2</c:v>
                  </c:pt>
                </c:numCache>
              </c:numRef>
            </c:minus>
          </c:errBars>
          <c:cat>
            <c:numRef>
              <c:f>'Fel - Summary Adamowicz'!$R$42:$R$55</c:f>
              <c:numCache>
                <c:formatCode>m/d/yyyy</c:formatCode>
                <c:ptCount val="14"/>
                <c:pt idx="0">
                  <c:v>37210</c:v>
                </c:pt>
                <c:pt idx="1">
                  <c:v>37412</c:v>
                </c:pt>
                <c:pt idx="2">
                  <c:v>37824</c:v>
                </c:pt>
                <c:pt idx="3">
                  <c:v>38602</c:v>
                </c:pt>
                <c:pt idx="4">
                  <c:v>39954</c:v>
                </c:pt>
                <c:pt idx="5">
                  <c:v>40087</c:v>
                </c:pt>
                <c:pt idx="6">
                  <c:v>40326</c:v>
                </c:pt>
                <c:pt idx="7">
                  <c:v>40485</c:v>
                </c:pt>
                <c:pt idx="8">
                  <c:v>40700</c:v>
                </c:pt>
                <c:pt idx="9">
                  <c:v>40840</c:v>
                </c:pt>
                <c:pt idx="10">
                  <c:v>41046</c:v>
                </c:pt>
                <c:pt idx="11">
                  <c:v>41208</c:v>
                </c:pt>
                <c:pt idx="12">
                  <c:v>41241</c:v>
                </c:pt>
                <c:pt idx="13">
                  <c:v>41429</c:v>
                </c:pt>
              </c:numCache>
            </c:numRef>
          </c:cat>
          <c:val>
            <c:numRef>
              <c:f>'Fel - Summary Adamowicz'!$U$42:$U$55</c:f>
              <c:numCache>
                <c:formatCode>0.00</c:formatCode>
                <c:ptCount val="14"/>
                <c:pt idx="0" formatCode="General">
                  <c:v>0</c:v>
                </c:pt>
                <c:pt idx="1">
                  <c:v>0</c:v>
                </c:pt>
                <c:pt idx="2">
                  <c:v>3.3333333333333335</c:v>
                </c:pt>
                <c:pt idx="3">
                  <c:v>8.518518518518519</c:v>
                </c:pt>
                <c:pt idx="4" formatCode="General">
                  <c:v>10.59</c:v>
                </c:pt>
                <c:pt idx="5" formatCode="General">
                  <c:v>14.48</c:v>
                </c:pt>
                <c:pt idx="6" formatCode="General">
                  <c:v>18.670000000000002</c:v>
                </c:pt>
                <c:pt idx="7" formatCode="General">
                  <c:v>14.74</c:v>
                </c:pt>
                <c:pt idx="8" formatCode="General">
                  <c:v>20.37</c:v>
                </c:pt>
                <c:pt idx="9" formatCode="General">
                  <c:v>18.11</c:v>
                </c:pt>
                <c:pt idx="10" formatCode="General">
                  <c:v>18.559999999999999</c:v>
                </c:pt>
                <c:pt idx="11">
                  <c:v>21.5</c:v>
                </c:pt>
                <c:pt idx="12">
                  <c:v>21</c:v>
                </c:pt>
                <c:pt idx="13">
                  <c:v>19.851851851851855</c:v>
                </c:pt>
              </c:numCache>
            </c:numRef>
          </c:val>
          <c:smooth val="0"/>
        </c:ser>
        <c:dLbls>
          <c:showLegendKey val="0"/>
          <c:showVal val="0"/>
          <c:showCatName val="0"/>
          <c:showSerName val="0"/>
          <c:showPercent val="0"/>
          <c:showBubbleSize val="0"/>
        </c:dLbls>
        <c:marker val="1"/>
        <c:smooth val="0"/>
        <c:axId val="409305696"/>
        <c:axId val="409302432"/>
      </c:lineChart>
      <c:dateAx>
        <c:axId val="409305696"/>
        <c:scaling>
          <c:orientation val="minMax"/>
          <c:max val="41456"/>
          <c:min val="37196"/>
        </c:scaling>
        <c:delete val="0"/>
        <c:axPos val="b"/>
        <c:title>
          <c:tx>
            <c:rich>
              <a:bodyPr/>
              <a:lstStyle/>
              <a:p>
                <a:pPr>
                  <a:defRPr sz="1000" b="1" i="0" u="none" strike="noStrike" baseline="0">
                    <a:solidFill>
                      <a:srgbClr val="000000"/>
                    </a:solidFill>
                    <a:latin typeface="Calibri"/>
                    <a:ea typeface="Calibri"/>
                    <a:cs typeface="Calibri"/>
                  </a:defRPr>
                </a:pPr>
                <a:r>
                  <a:rPr lang="en-US"/>
                  <a:t>Date</a:t>
                </a:r>
              </a:p>
            </c:rich>
          </c:tx>
          <c:overlay val="0"/>
        </c:title>
        <c:numFmt formatCode="m/d/yyyy" sourceLinked="0"/>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409302432"/>
        <c:crosses val="autoZero"/>
        <c:auto val="1"/>
        <c:lblOffset val="100"/>
        <c:baseTimeUnit val="months"/>
        <c:majorUnit val="23"/>
        <c:majorTimeUnit val="months"/>
      </c:dateAx>
      <c:valAx>
        <c:axId val="40930243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US"/>
                  <a:t>Accretion (mm)</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30569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Granite Point Unvegetated: Feldspar</a:t>
            </a:r>
          </a:p>
        </c:rich>
      </c:tx>
      <c:overlay val="1"/>
    </c:title>
    <c:autoTitleDeleted val="0"/>
    <c:plotArea>
      <c:layout>
        <c:manualLayout>
          <c:layoutTarget val="inner"/>
          <c:xMode val="edge"/>
          <c:yMode val="edge"/>
          <c:x val="0.12726479550405242"/>
          <c:y val="5.1489955766738468E-2"/>
          <c:w val="0.84715008920908841"/>
          <c:h val="0.73398621184274093"/>
        </c:manualLayout>
      </c:layout>
      <c:lineChart>
        <c:grouping val="standard"/>
        <c:varyColors val="0"/>
        <c:ser>
          <c:idx val="0"/>
          <c:order val="0"/>
          <c:spPr>
            <a:ln>
              <a:solidFill>
                <a:schemeClr val="accent6"/>
              </a:solidFill>
            </a:ln>
          </c:spPr>
          <c:marker>
            <c:spPr>
              <a:solidFill>
                <a:schemeClr val="accent6"/>
              </a:solidFill>
            </c:spPr>
          </c:marker>
          <c:trendline>
            <c:spPr>
              <a:ln>
                <a:prstDash val="sysDash"/>
              </a:ln>
            </c:spPr>
            <c:trendlineType val="linear"/>
            <c:dispRSqr val="1"/>
            <c:dispEq val="1"/>
            <c:trendlineLbl>
              <c:layout>
                <c:manualLayout>
                  <c:x val="-0.54227844150934967"/>
                  <c:y val="-2.185115085722257E-2"/>
                </c:manualLayout>
              </c:layout>
              <c:tx>
                <c:rich>
                  <a:bodyPr/>
                  <a:lstStyle/>
                  <a:p>
                    <a:pPr>
                      <a:defRPr sz="1000" b="0" i="0" u="none" strike="noStrike" baseline="0">
                        <a:solidFill>
                          <a:srgbClr val="000000"/>
                        </a:solidFill>
                        <a:latin typeface="Calibri"/>
                        <a:ea typeface="Calibri"/>
                        <a:cs typeface="Calibri"/>
                      </a:defRPr>
                    </a:pPr>
                    <a:r>
                      <a:rPr lang="en-US"/>
                      <a:t>y =0.006x-0.2
R² = 0.88</a:t>
                    </a:r>
                  </a:p>
                </c:rich>
              </c:tx>
              <c:numFmt formatCode="General" sourceLinked="0"/>
            </c:trendlineLbl>
          </c:trendline>
          <c:errBars>
            <c:errDir val="y"/>
            <c:errBarType val="both"/>
            <c:errValType val="cust"/>
            <c:noEndCap val="0"/>
            <c:plus>
              <c:numRef>
                <c:f>'Fel - Summary Adamowicz'!$C$52:$N$52</c:f>
                <c:numCache>
                  <c:formatCode>General</c:formatCode>
                  <c:ptCount val="12"/>
                  <c:pt idx="0">
                    <c:v>0</c:v>
                  </c:pt>
                  <c:pt idx="1">
                    <c:v>1.5596012205298475</c:v>
                  </c:pt>
                  <c:pt idx="2">
                    <c:v>0.94770678384622342</c:v>
                  </c:pt>
                  <c:pt idx="3">
                    <c:v>4.4583333333333304</c:v>
                  </c:pt>
                  <c:pt idx="4">
                    <c:v>4.0399666570219503</c:v>
                  </c:pt>
                  <c:pt idx="5">
                    <c:v>4.3560185411524817</c:v>
                  </c:pt>
                  <c:pt idx="6">
                    <c:v>5.3381833271786308</c:v>
                  </c:pt>
                  <c:pt idx="7">
                    <c:v>1.8483896895526355</c:v>
                  </c:pt>
                  <c:pt idx="8">
                    <c:v>3.042452263394495</c:v>
                  </c:pt>
                  <c:pt idx="9">
                    <c:v>5.6699336987435887</c:v>
                  </c:pt>
                  <c:pt idx="10">
                    <c:v>4.1380498776746908</c:v>
                  </c:pt>
                  <c:pt idx="11">
                    <c:v>6.1834107013228952</c:v>
                  </c:pt>
                </c:numCache>
              </c:numRef>
            </c:plus>
            <c:minus>
              <c:numRef>
                <c:f>'Fel - Summary Adamowicz'!$C$52:$N$52</c:f>
                <c:numCache>
                  <c:formatCode>General</c:formatCode>
                  <c:ptCount val="12"/>
                  <c:pt idx="0">
                    <c:v>0</c:v>
                  </c:pt>
                  <c:pt idx="1">
                    <c:v>1.5596012205298475</c:v>
                  </c:pt>
                  <c:pt idx="2">
                    <c:v>0.94770678384622342</c:v>
                  </c:pt>
                  <c:pt idx="3">
                    <c:v>4.4583333333333304</c:v>
                  </c:pt>
                  <c:pt idx="4">
                    <c:v>4.0399666570219503</c:v>
                  </c:pt>
                  <c:pt idx="5">
                    <c:v>4.3560185411524817</c:v>
                  </c:pt>
                  <c:pt idx="6">
                    <c:v>5.3381833271786308</c:v>
                  </c:pt>
                  <c:pt idx="7">
                    <c:v>1.8483896895526355</c:v>
                  </c:pt>
                  <c:pt idx="8">
                    <c:v>3.042452263394495</c:v>
                  </c:pt>
                  <c:pt idx="9">
                    <c:v>5.6699336987435887</c:v>
                  </c:pt>
                  <c:pt idx="10">
                    <c:v>4.1380498776746908</c:v>
                  </c:pt>
                  <c:pt idx="11">
                    <c:v>6.1834107013228952</c:v>
                  </c:pt>
                </c:numCache>
              </c:numRef>
            </c:minus>
          </c:errBars>
          <c:cat>
            <c:numRef>
              <c:f>'Fel - Summary Adamowicz'!$V$43:$V$55</c:f>
              <c:numCache>
                <c:formatCode>m/d/yyyy</c:formatCode>
                <c:ptCount val="13"/>
                <c:pt idx="0">
                  <c:v>37210</c:v>
                </c:pt>
                <c:pt idx="1">
                  <c:v>37412</c:v>
                </c:pt>
                <c:pt idx="2">
                  <c:v>37824</c:v>
                </c:pt>
                <c:pt idx="3">
                  <c:v>38602</c:v>
                </c:pt>
                <c:pt idx="4">
                  <c:v>39954</c:v>
                </c:pt>
                <c:pt idx="5">
                  <c:v>40087</c:v>
                </c:pt>
                <c:pt idx="6">
                  <c:v>40326</c:v>
                </c:pt>
                <c:pt idx="7">
                  <c:v>40485</c:v>
                </c:pt>
                <c:pt idx="8">
                  <c:v>40700</c:v>
                </c:pt>
                <c:pt idx="9">
                  <c:v>40840</c:v>
                </c:pt>
                <c:pt idx="10">
                  <c:v>41046</c:v>
                </c:pt>
                <c:pt idx="11">
                  <c:v>41208</c:v>
                </c:pt>
                <c:pt idx="12">
                  <c:v>41429</c:v>
                </c:pt>
              </c:numCache>
            </c:numRef>
          </c:cat>
          <c:val>
            <c:numRef>
              <c:f>'Fel - Summary Adamowicz'!$Z$43:$Z$55</c:f>
              <c:numCache>
                <c:formatCode>0.00</c:formatCode>
                <c:ptCount val="13"/>
                <c:pt idx="0" formatCode="General">
                  <c:v>0</c:v>
                </c:pt>
                <c:pt idx="1">
                  <c:v>0</c:v>
                </c:pt>
                <c:pt idx="2">
                  <c:v>3.75</c:v>
                </c:pt>
                <c:pt idx="3">
                  <c:v>10.666666666666666</c:v>
                </c:pt>
                <c:pt idx="4" formatCode="General">
                  <c:v>19.32</c:v>
                </c:pt>
                <c:pt idx="5" formatCode="General">
                  <c:v>10.91</c:v>
                </c:pt>
                <c:pt idx="6" formatCode="General">
                  <c:v>13.45</c:v>
                </c:pt>
                <c:pt idx="7" formatCode="General">
                  <c:v>16.190000000000001</c:v>
                </c:pt>
                <c:pt idx="8" formatCode="General">
                  <c:v>23.22</c:v>
                </c:pt>
                <c:pt idx="9" formatCode="General">
                  <c:v>17.7</c:v>
                </c:pt>
                <c:pt idx="10" formatCode="General">
                  <c:v>19.22</c:v>
                </c:pt>
                <c:pt idx="11">
                  <c:v>25.666666666666668</c:v>
                </c:pt>
                <c:pt idx="12">
                  <c:v>27.111111111111111</c:v>
                </c:pt>
              </c:numCache>
            </c:numRef>
          </c:val>
          <c:smooth val="0"/>
        </c:ser>
        <c:dLbls>
          <c:showLegendKey val="0"/>
          <c:showVal val="0"/>
          <c:showCatName val="0"/>
          <c:showSerName val="0"/>
          <c:showPercent val="0"/>
          <c:showBubbleSize val="0"/>
        </c:dLbls>
        <c:marker val="1"/>
        <c:smooth val="0"/>
        <c:axId val="409300800"/>
        <c:axId val="409301888"/>
      </c:lineChart>
      <c:dateAx>
        <c:axId val="409300800"/>
        <c:scaling>
          <c:orientation val="minMax"/>
          <c:max val="41456"/>
          <c:min val="37196"/>
        </c:scaling>
        <c:delete val="0"/>
        <c:axPos val="b"/>
        <c:title>
          <c:tx>
            <c:rich>
              <a:bodyPr/>
              <a:lstStyle/>
              <a:p>
                <a:pPr>
                  <a:defRPr sz="1000" b="1" i="0" u="none" strike="noStrike" baseline="0">
                    <a:solidFill>
                      <a:srgbClr val="000000"/>
                    </a:solidFill>
                    <a:latin typeface="Calibri"/>
                    <a:ea typeface="Calibri"/>
                    <a:cs typeface="Calibri"/>
                  </a:defRPr>
                </a:pPr>
                <a:r>
                  <a:rPr lang="en-US"/>
                  <a:t>Date</a:t>
                </a:r>
              </a:p>
            </c:rich>
          </c:tx>
          <c:overlay val="0"/>
        </c:title>
        <c:numFmt formatCode="m/d/yyyy" sourceLinked="0"/>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409301888"/>
        <c:crosses val="autoZero"/>
        <c:auto val="1"/>
        <c:lblOffset val="100"/>
        <c:baseTimeUnit val="months"/>
        <c:majorUnit val="23"/>
        <c:majorTimeUnit val="months"/>
      </c:dateAx>
      <c:valAx>
        <c:axId val="4093018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US"/>
                  <a:t>Accretion (mm)</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3008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Moody Control: Feldspar</a:t>
            </a:r>
          </a:p>
        </c:rich>
      </c:tx>
      <c:overlay val="1"/>
    </c:title>
    <c:autoTitleDeleted val="0"/>
    <c:plotArea>
      <c:layout/>
      <c:lineChart>
        <c:grouping val="standard"/>
        <c:varyColors val="0"/>
        <c:ser>
          <c:idx val="0"/>
          <c:order val="0"/>
          <c:trendline>
            <c:spPr>
              <a:ln>
                <a:prstDash val="sysDash"/>
              </a:ln>
            </c:spPr>
            <c:trendlineType val="linear"/>
            <c:dispRSqr val="1"/>
            <c:dispEq val="1"/>
            <c:trendlineLbl>
              <c:layout>
                <c:manualLayout>
                  <c:x val="-0.46987882764654421"/>
                  <c:y val="2.3223101353071113E-2"/>
                </c:manualLayout>
              </c:layout>
              <c:tx>
                <c:rich>
                  <a:bodyPr/>
                  <a:lstStyle/>
                  <a:p>
                    <a:pPr>
                      <a:defRPr sz="1000" b="0" i="0" u="none" strike="noStrike" baseline="0">
                        <a:solidFill>
                          <a:srgbClr val="000000"/>
                        </a:solidFill>
                        <a:latin typeface="Calibri"/>
                        <a:ea typeface="Calibri"/>
                        <a:cs typeface="Calibri"/>
                      </a:defRPr>
                    </a:pPr>
                    <a:r>
                      <a:rPr lang="en-US"/>
                      <a:t>y = 0.005x - 0.331
R² = 0.981</a:t>
                    </a:r>
                  </a:p>
                </c:rich>
              </c:tx>
              <c:numFmt formatCode="General" sourceLinked="0"/>
            </c:trendlineLbl>
          </c:trendline>
          <c:errBars>
            <c:errDir val="y"/>
            <c:errBarType val="both"/>
            <c:errValType val="cust"/>
            <c:noEndCap val="0"/>
            <c:plus>
              <c:numRef>
                <c:f>'Fel - Summary Adamowicz'!$R$6:$AC$6</c:f>
                <c:numCache>
                  <c:formatCode>General</c:formatCode>
                  <c:ptCount val="12"/>
                  <c:pt idx="0">
                    <c:v>0</c:v>
                  </c:pt>
                  <c:pt idx="1">
                    <c:v>0.1805555555555558</c:v>
                  </c:pt>
                  <c:pt idx="2">
                    <c:v>0.20833333333333348</c:v>
                  </c:pt>
                  <c:pt idx="3">
                    <c:v>0.91666666666666685</c:v>
                  </c:pt>
                  <c:pt idx="4">
                    <c:v>0.88888888888888928</c:v>
                  </c:pt>
                  <c:pt idx="5">
                    <c:v>0.30666666666666753</c:v>
                  </c:pt>
                  <c:pt idx="6">
                    <c:v>1.7766666666666759</c:v>
                  </c:pt>
                  <c:pt idx="7">
                    <c:v>1.3333333333333339</c:v>
                  </c:pt>
                  <c:pt idx="8">
                    <c:v>2.2222222222222365</c:v>
                  </c:pt>
                  <c:pt idx="9">
                    <c:v>0.55555555555555358</c:v>
                  </c:pt>
                  <c:pt idx="10">
                    <c:v>1</c:v>
                  </c:pt>
                  <c:pt idx="11">
                    <c:v>1.6111111111111107</c:v>
                  </c:pt>
                </c:numCache>
              </c:numRef>
            </c:plus>
            <c:minus>
              <c:numRef>
                <c:f>'Fel - Summary Adamowicz'!$R$6:$AC$6</c:f>
                <c:numCache>
                  <c:formatCode>General</c:formatCode>
                  <c:ptCount val="12"/>
                  <c:pt idx="0">
                    <c:v>0</c:v>
                  </c:pt>
                  <c:pt idx="1">
                    <c:v>0.1805555555555558</c:v>
                  </c:pt>
                  <c:pt idx="2">
                    <c:v>0.20833333333333348</c:v>
                  </c:pt>
                  <c:pt idx="3">
                    <c:v>0.91666666666666685</c:v>
                  </c:pt>
                  <c:pt idx="4">
                    <c:v>0.88888888888888928</c:v>
                  </c:pt>
                  <c:pt idx="5">
                    <c:v>0.30666666666666753</c:v>
                  </c:pt>
                  <c:pt idx="6">
                    <c:v>1.7766666666666759</c:v>
                  </c:pt>
                  <c:pt idx="7">
                    <c:v>1.3333333333333339</c:v>
                  </c:pt>
                  <c:pt idx="8">
                    <c:v>2.2222222222222365</c:v>
                  </c:pt>
                  <c:pt idx="9">
                    <c:v>0.55555555555555358</c:v>
                  </c:pt>
                  <c:pt idx="10">
                    <c:v>1</c:v>
                  </c:pt>
                  <c:pt idx="11">
                    <c:v>1.6111111111111107</c:v>
                  </c:pt>
                </c:numCache>
              </c:numRef>
            </c:minus>
          </c:errBars>
          <c:cat>
            <c:numRef>
              <c:f>'Fel - Summary Adamowicz'!$AE$28:$AE$41</c:f>
              <c:numCache>
                <c:formatCode>m/d/yyyy</c:formatCode>
                <c:ptCount val="14"/>
                <c:pt idx="0">
                  <c:v>37210</c:v>
                </c:pt>
                <c:pt idx="1">
                  <c:v>37412</c:v>
                </c:pt>
                <c:pt idx="2">
                  <c:v>37824</c:v>
                </c:pt>
                <c:pt idx="3">
                  <c:v>38602</c:v>
                </c:pt>
                <c:pt idx="4">
                  <c:v>39723</c:v>
                </c:pt>
                <c:pt idx="5">
                  <c:v>40086</c:v>
                </c:pt>
                <c:pt idx="6">
                  <c:v>39954</c:v>
                </c:pt>
                <c:pt idx="7">
                  <c:v>40326</c:v>
                </c:pt>
                <c:pt idx="8">
                  <c:v>40485</c:v>
                </c:pt>
                <c:pt idx="9">
                  <c:v>40700</c:v>
                </c:pt>
                <c:pt idx="10">
                  <c:v>40833</c:v>
                </c:pt>
                <c:pt idx="11">
                  <c:v>41044</c:v>
                </c:pt>
                <c:pt idx="12">
                  <c:v>41241</c:v>
                </c:pt>
                <c:pt idx="13">
                  <c:v>41431</c:v>
                </c:pt>
              </c:numCache>
            </c:numRef>
          </c:cat>
          <c:val>
            <c:numRef>
              <c:f>'Fel - Summary Adamowicz'!$AG$28:$AG$41</c:f>
              <c:numCache>
                <c:formatCode>0.00</c:formatCode>
                <c:ptCount val="14"/>
                <c:pt idx="0" formatCode="General">
                  <c:v>0</c:v>
                </c:pt>
                <c:pt idx="1">
                  <c:v>0</c:v>
                </c:pt>
                <c:pt idx="2">
                  <c:v>2.9027777777777777</c:v>
                </c:pt>
                <c:pt idx="3">
                  <c:v>6.9583333333333339</c:v>
                </c:pt>
                <c:pt idx="4" formatCode="General">
                  <c:v>13.08</c:v>
                </c:pt>
                <c:pt idx="5">
                  <c:v>14.555555555555557</c:v>
                </c:pt>
                <c:pt idx="6" formatCode="General">
                  <c:v>14.56</c:v>
                </c:pt>
                <c:pt idx="7" formatCode="General">
                  <c:v>13.58</c:v>
                </c:pt>
                <c:pt idx="8" formatCode="General">
                  <c:v>14.44</c:v>
                </c:pt>
                <c:pt idx="9" formatCode="General">
                  <c:v>18.78</c:v>
                </c:pt>
                <c:pt idx="10">
                  <c:v>17</c:v>
                </c:pt>
                <c:pt idx="11" formatCode="General">
                  <c:v>18.22</c:v>
                </c:pt>
                <c:pt idx="12">
                  <c:v>20.444444444444443</c:v>
                </c:pt>
                <c:pt idx="13">
                  <c:v>21.722222222222225</c:v>
                </c:pt>
              </c:numCache>
            </c:numRef>
          </c:val>
          <c:smooth val="0"/>
        </c:ser>
        <c:dLbls>
          <c:showLegendKey val="0"/>
          <c:showVal val="0"/>
          <c:showCatName val="0"/>
          <c:showSerName val="0"/>
          <c:showPercent val="0"/>
          <c:showBubbleSize val="0"/>
        </c:dLbls>
        <c:marker val="1"/>
        <c:smooth val="0"/>
        <c:axId val="409302976"/>
        <c:axId val="415098016"/>
      </c:lineChart>
      <c:dateAx>
        <c:axId val="409302976"/>
        <c:scaling>
          <c:orientation val="minMax"/>
          <c:max val="41456"/>
          <c:min val="37196"/>
        </c:scaling>
        <c:delete val="0"/>
        <c:axPos val="b"/>
        <c:title>
          <c:tx>
            <c:rich>
              <a:bodyPr/>
              <a:lstStyle/>
              <a:p>
                <a:pPr>
                  <a:defRPr sz="1000" b="1" i="0" u="none" strike="noStrike" baseline="0">
                    <a:solidFill>
                      <a:srgbClr val="000000"/>
                    </a:solidFill>
                    <a:latin typeface="Calibri"/>
                    <a:ea typeface="Calibri"/>
                    <a:cs typeface="Calibri"/>
                  </a:defRPr>
                </a:pPr>
                <a:r>
                  <a:rPr lang="en-US"/>
                  <a:t>Date</a:t>
                </a:r>
              </a:p>
            </c:rich>
          </c:tx>
          <c:overlay val="0"/>
        </c:title>
        <c:numFmt formatCode="m/d/yyyy"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5098016"/>
        <c:crosses val="autoZero"/>
        <c:auto val="1"/>
        <c:lblOffset val="100"/>
        <c:baseTimeUnit val="months"/>
        <c:majorUnit val="23"/>
        <c:majorTimeUnit val="months"/>
      </c:dateAx>
      <c:valAx>
        <c:axId val="415098016"/>
        <c:scaling>
          <c:orientation val="minMax"/>
          <c:max val="25"/>
          <c:min val="0"/>
        </c:scaling>
        <c:delete val="0"/>
        <c:axPos val="l"/>
        <c:title>
          <c:tx>
            <c:rich>
              <a:bodyPr/>
              <a:lstStyle/>
              <a:p>
                <a:pPr>
                  <a:defRPr sz="1000" b="1" i="0" u="none" strike="noStrike" baseline="0">
                    <a:solidFill>
                      <a:srgbClr val="000000"/>
                    </a:solidFill>
                    <a:latin typeface="Calibri"/>
                    <a:ea typeface="Calibri"/>
                    <a:cs typeface="Calibri"/>
                  </a:defRPr>
                </a:pPr>
                <a:r>
                  <a:rPr lang="en-US"/>
                  <a:t>Accretion (mm)</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93029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Moody Plugged: Feldspar</a:t>
            </a:r>
          </a:p>
        </c:rich>
      </c:tx>
      <c:overlay val="1"/>
    </c:title>
    <c:autoTitleDeleted val="0"/>
    <c:plotArea>
      <c:layout/>
      <c:lineChart>
        <c:grouping val="standard"/>
        <c:varyColors val="0"/>
        <c:ser>
          <c:idx val="0"/>
          <c:order val="0"/>
          <c:spPr>
            <a:ln>
              <a:solidFill>
                <a:schemeClr val="accent2"/>
              </a:solidFill>
            </a:ln>
          </c:spPr>
          <c:marker>
            <c:spPr>
              <a:solidFill>
                <a:schemeClr val="accent2"/>
              </a:solidFill>
            </c:spPr>
          </c:marker>
          <c:trendline>
            <c:spPr>
              <a:ln>
                <a:prstDash val="sysDash"/>
              </a:ln>
            </c:spPr>
            <c:trendlineType val="linear"/>
            <c:dispRSqr val="1"/>
            <c:dispEq val="1"/>
            <c:trendlineLbl>
              <c:layout>
                <c:manualLayout>
                  <c:x val="-0.44487882764654418"/>
                  <c:y val="2.7066534669229199E-3"/>
                </c:manualLayout>
              </c:layout>
              <c:tx>
                <c:rich>
                  <a:bodyPr/>
                  <a:lstStyle/>
                  <a:p>
                    <a:pPr>
                      <a:defRPr sz="1000" b="0" i="0" u="none" strike="noStrike" baseline="0">
                        <a:solidFill>
                          <a:srgbClr val="000000"/>
                        </a:solidFill>
                        <a:latin typeface="Calibri"/>
                        <a:ea typeface="Calibri"/>
                        <a:cs typeface="Calibri"/>
                      </a:defRPr>
                    </a:pPr>
                    <a:r>
                      <a:rPr lang="en-US"/>
                      <a:t>y =0.0062x-0.19
R² = 0.97</a:t>
                    </a:r>
                  </a:p>
                </c:rich>
              </c:tx>
              <c:numFmt formatCode="General" sourceLinked="0"/>
            </c:trendlineLbl>
          </c:trendline>
          <c:errBars>
            <c:errDir val="y"/>
            <c:errBarType val="both"/>
            <c:errValType val="cust"/>
            <c:noEndCap val="0"/>
            <c:plus>
              <c:numRef>
                <c:f>'Fel - Summary Adamowicz'!$R$23:$AC$23</c:f>
                <c:numCache>
                  <c:formatCode>General</c:formatCode>
                  <c:ptCount val="12"/>
                  <c:pt idx="0">
                    <c:v>0</c:v>
                  </c:pt>
                  <c:pt idx="1">
                    <c:v>1.6249999999999998</c:v>
                  </c:pt>
                  <c:pt idx="2">
                    <c:v>5.3611111111111107</c:v>
                  </c:pt>
                  <c:pt idx="3">
                    <c:v>4.5</c:v>
                  </c:pt>
                  <c:pt idx="4">
                    <c:v>2.0555555555555367</c:v>
                  </c:pt>
                  <c:pt idx="5">
                    <c:v>6.5550000000000006</c:v>
                  </c:pt>
                  <c:pt idx="6">
                    <c:v>8.8350000000000009</c:v>
                  </c:pt>
                  <c:pt idx="7">
                    <c:v>8.5283333333333307</c:v>
                  </c:pt>
                  <c:pt idx="8">
                    <c:v>8.3888888888888911</c:v>
                  </c:pt>
                  <c:pt idx="9">
                    <c:v>7.9444444444444375</c:v>
                  </c:pt>
                  <c:pt idx="10">
                    <c:v>8.3888888888888946</c:v>
                  </c:pt>
                  <c:pt idx="11">
                    <c:v>7.8333333333333313</c:v>
                  </c:pt>
                </c:numCache>
              </c:numRef>
            </c:plus>
            <c:minus>
              <c:numRef>
                <c:f>'Fel - Summary Adamowicz'!$R$23:$AC$23</c:f>
                <c:numCache>
                  <c:formatCode>General</c:formatCode>
                  <c:ptCount val="12"/>
                  <c:pt idx="0">
                    <c:v>0</c:v>
                  </c:pt>
                  <c:pt idx="1">
                    <c:v>1.6249999999999998</c:v>
                  </c:pt>
                  <c:pt idx="2">
                    <c:v>5.3611111111111107</c:v>
                  </c:pt>
                  <c:pt idx="3">
                    <c:v>4.5</c:v>
                  </c:pt>
                  <c:pt idx="4">
                    <c:v>2.0555555555555367</c:v>
                  </c:pt>
                  <c:pt idx="5">
                    <c:v>6.5550000000000006</c:v>
                  </c:pt>
                  <c:pt idx="6">
                    <c:v>8.8350000000000009</c:v>
                  </c:pt>
                  <c:pt idx="7">
                    <c:v>8.5283333333333307</c:v>
                  </c:pt>
                  <c:pt idx="8">
                    <c:v>8.3888888888888911</c:v>
                  </c:pt>
                  <c:pt idx="9">
                    <c:v>7.9444444444444375</c:v>
                  </c:pt>
                  <c:pt idx="10">
                    <c:v>8.3888888888888946</c:v>
                  </c:pt>
                  <c:pt idx="11">
                    <c:v>7.8333333333333313</c:v>
                  </c:pt>
                </c:numCache>
              </c:numRef>
            </c:minus>
          </c:errBars>
          <c:cat>
            <c:numRef>
              <c:f>'Fel - Summary Adamowicz'!$AH$29:$AH$41</c:f>
              <c:numCache>
                <c:formatCode>m/d/yyyy</c:formatCode>
                <c:ptCount val="13"/>
                <c:pt idx="0">
                  <c:v>37210</c:v>
                </c:pt>
                <c:pt idx="1">
                  <c:v>37412</c:v>
                </c:pt>
                <c:pt idx="2">
                  <c:v>37824</c:v>
                </c:pt>
                <c:pt idx="3">
                  <c:v>38602</c:v>
                </c:pt>
                <c:pt idx="4">
                  <c:v>39723</c:v>
                </c:pt>
                <c:pt idx="5">
                  <c:v>40086</c:v>
                </c:pt>
                <c:pt idx="6">
                  <c:v>39954</c:v>
                </c:pt>
                <c:pt idx="7">
                  <c:v>40326</c:v>
                </c:pt>
                <c:pt idx="8">
                  <c:v>40485</c:v>
                </c:pt>
                <c:pt idx="9">
                  <c:v>40700</c:v>
                </c:pt>
                <c:pt idx="10">
                  <c:v>40833</c:v>
                </c:pt>
                <c:pt idx="11">
                  <c:v>41044</c:v>
                </c:pt>
                <c:pt idx="12">
                  <c:v>41431</c:v>
                </c:pt>
              </c:numCache>
            </c:numRef>
          </c:cat>
          <c:val>
            <c:numRef>
              <c:f>'Fel - Summary Adamowicz'!$AJ$29:$AJ$41</c:f>
              <c:numCache>
                <c:formatCode>0.00</c:formatCode>
                <c:ptCount val="13"/>
                <c:pt idx="0" formatCode="General">
                  <c:v>0</c:v>
                </c:pt>
                <c:pt idx="1">
                  <c:v>0</c:v>
                </c:pt>
                <c:pt idx="2">
                  <c:v>3.291666666666667</c:v>
                </c:pt>
                <c:pt idx="3">
                  <c:v>9.0555555555555554</c:v>
                </c:pt>
                <c:pt idx="4" formatCode="General">
                  <c:v>16.5</c:v>
                </c:pt>
                <c:pt idx="5">
                  <c:v>17.388888888888889</c:v>
                </c:pt>
                <c:pt idx="6" formatCode="General">
                  <c:v>17.39</c:v>
                </c:pt>
                <c:pt idx="7" formatCode="General">
                  <c:v>20.56</c:v>
                </c:pt>
                <c:pt idx="8" formatCode="General">
                  <c:v>20.170000000000002</c:v>
                </c:pt>
                <c:pt idx="9" formatCode="General">
                  <c:v>22.25</c:v>
                </c:pt>
                <c:pt idx="10" formatCode="General">
                  <c:v>18.72</c:v>
                </c:pt>
                <c:pt idx="11" formatCode="General">
                  <c:v>26.39</c:v>
                </c:pt>
                <c:pt idx="12">
                  <c:v>24.277777777777782</c:v>
                </c:pt>
              </c:numCache>
            </c:numRef>
          </c:val>
          <c:smooth val="0"/>
        </c:ser>
        <c:dLbls>
          <c:showLegendKey val="0"/>
          <c:showVal val="0"/>
          <c:showCatName val="0"/>
          <c:showSerName val="0"/>
          <c:showPercent val="0"/>
          <c:showBubbleSize val="0"/>
        </c:dLbls>
        <c:marker val="1"/>
        <c:smooth val="0"/>
        <c:axId val="415102912"/>
        <c:axId val="415099648"/>
      </c:lineChart>
      <c:dateAx>
        <c:axId val="415102912"/>
        <c:scaling>
          <c:orientation val="minMax"/>
          <c:max val="41030"/>
          <c:min val="37196"/>
        </c:scaling>
        <c:delete val="0"/>
        <c:axPos val="b"/>
        <c:title>
          <c:tx>
            <c:rich>
              <a:bodyPr/>
              <a:lstStyle/>
              <a:p>
                <a:pPr>
                  <a:defRPr sz="1000" b="1" i="0" u="none" strike="noStrike" baseline="0">
                    <a:solidFill>
                      <a:srgbClr val="000000"/>
                    </a:solidFill>
                    <a:latin typeface="Calibri"/>
                    <a:ea typeface="Calibri"/>
                    <a:cs typeface="Calibri"/>
                  </a:defRPr>
                </a:pPr>
                <a:r>
                  <a:rPr lang="en-US"/>
                  <a:t>Date</a:t>
                </a:r>
              </a:p>
            </c:rich>
          </c:tx>
          <c:overlay val="0"/>
        </c:title>
        <c:numFmt formatCode="m/d/yyyy" sourceLinked="0"/>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415099648"/>
        <c:crosses val="autoZero"/>
        <c:auto val="1"/>
        <c:lblOffset val="100"/>
        <c:baseTimeUnit val="months"/>
        <c:majorUnit val="23"/>
        <c:majorTimeUnit val="months"/>
      </c:dateAx>
      <c:valAx>
        <c:axId val="41509964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US"/>
                  <a:t>Accretion (mm)</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510291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Granite Point Veg: Feldspar</a:t>
            </a:r>
          </a:p>
        </c:rich>
      </c:tx>
      <c:overlay val="0"/>
    </c:title>
    <c:autoTitleDeleted val="0"/>
    <c:plotArea>
      <c:layout/>
      <c:lineChart>
        <c:grouping val="standard"/>
        <c:varyColors val="0"/>
        <c:ser>
          <c:idx val="0"/>
          <c:order val="0"/>
          <c:spPr>
            <a:ln>
              <a:solidFill>
                <a:schemeClr val="accent3">
                  <a:lumMod val="75000"/>
                </a:schemeClr>
              </a:solidFill>
            </a:ln>
          </c:spPr>
          <c:marker>
            <c:spPr>
              <a:solidFill>
                <a:schemeClr val="accent3">
                  <a:lumMod val="75000"/>
                </a:schemeClr>
              </a:solidFill>
            </c:spPr>
          </c:marker>
          <c:trendline>
            <c:trendlineType val="linear"/>
            <c:dispRSqr val="1"/>
            <c:dispEq val="1"/>
            <c:trendlineLbl>
              <c:layout>
                <c:manualLayout>
                  <c:x val="-0.53399485258366874"/>
                  <c:y val="-1.8967139675892669E-2"/>
                </c:manualLayout>
              </c:layout>
              <c:tx>
                <c:rich>
                  <a:bodyPr/>
                  <a:lstStyle/>
                  <a:p>
                    <a:pPr>
                      <a:defRPr sz="1000" b="0" i="0" u="none" strike="noStrike" baseline="0">
                        <a:solidFill>
                          <a:srgbClr val="000000"/>
                        </a:solidFill>
                        <a:latin typeface="Calibri"/>
                        <a:ea typeface="Calibri"/>
                        <a:cs typeface="Calibri"/>
                      </a:defRPr>
                    </a:pPr>
                    <a:r>
                      <a:rPr lang="en-US"/>
                      <a:t>y = 0.006x -0.854
R² = 0.98</a:t>
                    </a:r>
                  </a:p>
                </c:rich>
              </c:tx>
              <c:numFmt formatCode="General" sourceLinked="0"/>
            </c:trendlineLbl>
          </c:trendline>
          <c:errBars>
            <c:errDir val="y"/>
            <c:errBarType val="both"/>
            <c:errValType val="cust"/>
            <c:noEndCap val="0"/>
            <c:plus>
              <c:numRef>
                <c:f>'Fel - Summary Adamowicz'!$C$29:$N$29</c:f>
                <c:numCache>
                  <c:formatCode>General</c:formatCode>
                  <c:ptCount val="12"/>
                  <c:pt idx="0">
                    <c:v>0</c:v>
                  </c:pt>
                  <c:pt idx="1">
                    <c:v>0.75614764382312238</c:v>
                  </c:pt>
                  <c:pt idx="2">
                    <c:v>0.73865446945108004</c:v>
                  </c:pt>
                  <c:pt idx="3">
                    <c:v>1.4133652162721086</c:v>
                  </c:pt>
                  <c:pt idx="4">
                    <c:v>0.91249518479666036</c:v>
                  </c:pt>
                  <c:pt idx="5">
                    <c:v>1.8552691062997242</c:v>
                  </c:pt>
                  <c:pt idx="7">
                    <c:v>2.5344597885452931</c:v>
                  </c:pt>
                  <c:pt idx="8">
                    <c:v>2.0928383991980186</c:v>
                  </c:pt>
                  <c:pt idx="9">
                    <c:v>1.9301946993770798</c:v>
                  </c:pt>
                  <c:pt idx="10">
                    <c:v>3.2451293036689304</c:v>
                  </c:pt>
                  <c:pt idx="11">
                    <c:v>2.2989828967168089</c:v>
                  </c:pt>
                </c:numCache>
              </c:numRef>
            </c:plus>
            <c:minus>
              <c:numRef>
                <c:f>'Fel - Summary Adamowicz'!$C$29:$N$29</c:f>
                <c:numCache>
                  <c:formatCode>General</c:formatCode>
                  <c:ptCount val="12"/>
                  <c:pt idx="0">
                    <c:v>0</c:v>
                  </c:pt>
                  <c:pt idx="1">
                    <c:v>0.75614764382312238</c:v>
                  </c:pt>
                  <c:pt idx="2">
                    <c:v>0.73865446945108004</c:v>
                  </c:pt>
                  <c:pt idx="3">
                    <c:v>1.4133652162721086</c:v>
                  </c:pt>
                  <c:pt idx="4">
                    <c:v>0.91249518479666036</c:v>
                  </c:pt>
                  <c:pt idx="5">
                    <c:v>1.8552691062997242</c:v>
                  </c:pt>
                  <c:pt idx="7">
                    <c:v>2.5344597885452931</c:v>
                  </c:pt>
                  <c:pt idx="8">
                    <c:v>2.0928383991980186</c:v>
                  </c:pt>
                  <c:pt idx="9">
                    <c:v>1.9301946993770798</c:v>
                  </c:pt>
                  <c:pt idx="10">
                    <c:v>3.2451293036689304</c:v>
                  </c:pt>
                  <c:pt idx="11">
                    <c:v>2.2989828967168089</c:v>
                  </c:pt>
                </c:numCache>
              </c:numRef>
            </c:minus>
          </c:errBars>
          <c:cat>
            <c:numRef>
              <c:f>'Fel - Summary Adamowicz'!$V$43:$V$55</c:f>
              <c:numCache>
                <c:formatCode>m/d/yyyy</c:formatCode>
                <c:ptCount val="13"/>
                <c:pt idx="0">
                  <c:v>37210</c:v>
                </c:pt>
                <c:pt idx="1">
                  <c:v>37412</c:v>
                </c:pt>
                <c:pt idx="2">
                  <c:v>37824</c:v>
                </c:pt>
                <c:pt idx="3">
                  <c:v>38602</c:v>
                </c:pt>
                <c:pt idx="4">
                  <c:v>39954</c:v>
                </c:pt>
                <c:pt idx="5">
                  <c:v>40087</c:v>
                </c:pt>
                <c:pt idx="6">
                  <c:v>40326</c:v>
                </c:pt>
                <c:pt idx="7">
                  <c:v>40485</c:v>
                </c:pt>
                <c:pt idx="8">
                  <c:v>40700</c:v>
                </c:pt>
                <c:pt idx="9">
                  <c:v>40840</c:v>
                </c:pt>
                <c:pt idx="10">
                  <c:v>41046</c:v>
                </c:pt>
                <c:pt idx="11">
                  <c:v>41208</c:v>
                </c:pt>
                <c:pt idx="12">
                  <c:v>41429</c:v>
                </c:pt>
              </c:numCache>
            </c:numRef>
          </c:cat>
          <c:val>
            <c:numRef>
              <c:f>'Fel - Summary Adamowicz'!$X$43:$X$55</c:f>
              <c:numCache>
                <c:formatCode>0.00</c:formatCode>
                <c:ptCount val="13"/>
                <c:pt idx="0" formatCode="General">
                  <c:v>0</c:v>
                </c:pt>
                <c:pt idx="1">
                  <c:v>0</c:v>
                </c:pt>
                <c:pt idx="2">
                  <c:v>2.5833333333333335</c:v>
                </c:pt>
                <c:pt idx="3">
                  <c:v>8.4259259259259256</c:v>
                </c:pt>
                <c:pt idx="4" formatCode="General">
                  <c:v>15.15</c:v>
                </c:pt>
                <c:pt idx="5" formatCode="General">
                  <c:v>15.48</c:v>
                </c:pt>
                <c:pt idx="6" formatCode="General">
                  <c:v>19.46</c:v>
                </c:pt>
                <c:pt idx="7" formatCode="General">
                  <c:v>20.56</c:v>
                </c:pt>
                <c:pt idx="8" formatCode="General">
                  <c:v>19.59</c:v>
                </c:pt>
                <c:pt idx="9" formatCode="General">
                  <c:v>21.81</c:v>
                </c:pt>
                <c:pt idx="10" formatCode="General">
                  <c:v>21.04</c:v>
                </c:pt>
                <c:pt idx="11">
                  <c:v>26.89</c:v>
                </c:pt>
                <c:pt idx="12">
                  <c:v>25.296296296296291</c:v>
                </c:pt>
              </c:numCache>
            </c:numRef>
          </c:val>
          <c:smooth val="0"/>
        </c:ser>
        <c:dLbls>
          <c:showLegendKey val="0"/>
          <c:showVal val="0"/>
          <c:showCatName val="0"/>
          <c:showSerName val="0"/>
          <c:showPercent val="0"/>
          <c:showBubbleSize val="0"/>
        </c:dLbls>
        <c:marker val="1"/>
        <c:smooth val="0"/>
        <c:axId val="415104000"/>
        <c:axId val="415103456"/>
      </c:lineChart>
      <c:dateAx>
        <c:axId val="415104000"/>
        <c:scaling>
          <c:orientation val="minMax"/>
          <c:max val="41456"/>
        </c:scaling>
        <c:delete val="0"/>
        <c:axPos val="b"/>
        <c:title>
          <c:tx>
            <c:rich>
              <a:bodyPr/>
              <a:lstStyle/>
              <a:p>
                <a:pPr>
                  <a:defRPr sz="1000" b="1" i="0" u="none" strike="noStrike" baseline="0">
                    <a:solidFill>
                      <a:srgbClr val="000000"/>
                    </a:solidFill>
                    <a:latin typeface="Calibri"/>
                    <a:ea typeface="Calibri"/>
                    <a:cs typeface="Calibri"/>
                  </a:defRPr>
                </a:pPr>
                <a:r>
                  <a:rPr lang="en-US"/>
                  <a:t>Date</a:t>
                </a:r>
              </a:p>
            </c:rich>
          </c:tx>
          <c:overlay val="0"/>
        </c:title>
        <c:numFmt formatCode="m/d/yyyy" sourceLinked="0"/>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415103456"/>
        <c:crosses val="autoZero"/>
        <c:auto val="1"/>
        <c:lblOffset val="100"/>
        <c:baseTimeUnit val="months"/>
      </c:dateAx>
      <c:valAx>
        <c:axId val="41510345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US"/>
                  <a:t>Accretion (mm)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151040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Ipswich, Cedar Point by Transect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'Ipswich, Cedar Point PT'!$B$20</c:f>
              <c:strCache>
                <c:ptCount val="1"/>
                <c:pt idx="0">
                  <c:v>Transect 0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'Ipswich, Cedar Point PT'!$C$19:$E$19</c:f>
              <c:numCache>
                <c:formatCode>m/d/yyyy</c:formatCode>
                <c:ptCount val="3"/>
                <c:pt idx="0">
                  <c:v>41911</c:v>
                </c:pt>
                <c:pt idx="1">
                  <c:v>42702</c:v>
                </c:pt>
                <c:pt idx="2">
                  <c:v>43024</c:v>
                </c:pt>
              </c:numCache>
            </c:numRef>
          </c:xVal>
          <c:yVal>
            <c:numRef>
              <c:f>'Ipswich, Cedar Point PT'!$C$20:$E$20</c:f>
              <c:numCache>
                <c:formatCode>General</c:formatCode>
                <c:ptCount val="3"/>
                <c:pt idx="0">
                  <c:v>0</c:v>
                </c:pt>
                <c:pt idx="1">
                  <c:v>3</c:v>
                </c:pt>
                <c:pt idx="2">
                  <c:v>3.8055555555555554</c:v>
                </c:pt>
              </c:numCache>
            </c:numRef>
          </c:yVal>
          <c:smooth val="0"/>
        </c:ser>
        <c:ser>
          <c:idx val="1"/>
          <c:order val="1"/>
          <c:tx>
            <c:strRef>
              <c:f>'Ipswich, Cedar Point PT'!$B$21</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'Ipswich, Cedar Point PT'!$C$19:$E$19</c:f>
              <c:numCache>
                <c:formatCode>m/d/yyyy</c:formatCode>
                <c:ptCount val="3"/>
                <c:pt idx="0">
                  <c:v>41911</c:v>
                </c:pt>
                <c:pt idx="1">
                  <c:v>42702</c:v>
                </c:pt>
                <c:pt idx="2">
                  <c:v>43024</c:v>
                </c:pt>
              </c:numCache>
            </c:numRef>
          </c:xVal>
          <c:yVal>
            <c:numRef>
              <c:f>'Ipswich, Cedar Point PT'!$C$21:$E$21</c:f>
              <c:numCache>
                <c:formatCode>General</c:formatCode>
                <c:ptCount val="3"/>
                <c:pt idx="0">
                  <c:v>0</c:v>
                </c:pt>
                <c:pt idx="1">
                  <c:v>2</c:v>
                </c:pt>
                <c:pt idx="2">
                  <c:v>2.6458333333333335</c:v>
                </c:pt>
              </c:numCache>
            </c:numRef>
          </c:yVal>
          <c:smooth val="0"/>
        </c:ser>
        <c:ser>
          <c:idx val="2"/>
          <c:order val="2"/>
          <c:tx>
            <c:strRef>
              <c:f>'Ipswich, Cedar Point PT'!$B$22</c:f>
              <c:strCache>
                <c:ptCount val="1"/>
                <c:pt idx="0">
                  <c:v>Transect 2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'Ipswich, Cedar Point PT'!$C$19:$E$19</c:f>
              <c:numCache>
                <c:formatCode>m/d/yyyy</c:formatCode>
                <c:ptCount val="3"/>
                <c:pt idx="0">
                  <c:v>41911</c:v>
                </c:pt>
                <c:pt idx="1">
                  <c:v>42702</c:v>
                </c:pt>
                <c:pt idx="2">
                  <c:v>43024</c:v>
                </c:pt>
              </c:numCache>
            </c:numRef>
          </c:xVal>
          <c:yVal>
            <c:numRef>
              <c:f>'Ipswich, Cedar Point PT'!$C$22:$E$22</c:f>
              <c:numCache>
                <c:formatCode>General</c:formatCode>
                <c:ptCount val="3"/>
                <c:pt idx="0">
                  <c:v>0</c:v>
                </c:pt>
                <c:pt idx="1">
                  <c:v>5.0625</c:v>
                </c:pt>
                <c:pt idx="2">
                  <c:v>6.9375</c:v>
                </c:pt>
              </c:numCache>
            </c:numRef>
          </c:yVal>
          <c:smooth val="0"/>
        </c:ser>
        <c:dLbls>
          <c:showLegendKey val="0"/>
          <c:showVal val="0"/>
          <c:showCatName val="0"/>
          <c:showSerName val="0"/>
          <c:showPercent val="0"/>
          <c:showBubbleSize val="0"/>
        </c:dLbls>
        <c:axId val="404439968"/>
        <c:axId val="404437792"/>
      </c:scatterChart>
      <c:valAx>
        <c:axId val="404439968"/>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37792"/>
        <c:crosses val="autoZero"/>
        <c:crossBetween val="midCat"/>
        <c:majorUnit val="365"/>
      </c:valAx>
      <c:valAx>
        <c:axId val="404437792"/>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39968"/>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a:t>
            </a:r>
            <a:r>
              <a:rPr lang="en-US" baseline="0"/>
              <a:t> at Town Farm Road, Ipswich by Transect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'Pivot Table TFR'!$A$24</c:f>
              <c:strCache>
                <c:ptCount val="1"/>
                <c:pt idx="0">
                  <c:v>Transect 0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'Pivot Table TFR'!$B$23:$E$23</c:f>
              <c:numCache>
                <c:formatCode>m/d/yyyy</c:formatCode>
                <c:ptCount val="4"/>
                <c:pt idx="0">
                  <c:v>41781</c:v>
                </c:pt>
                <c:pt idx="1">
                  <c:v>41942</c:v>
                </c:pt>
                <c:pt idx="2">
                  <c:v>42675</c:v>
                </c:pt>
                <c:pt idx="3">
                  <c:v>43006</c:v>
                </c:pt>
              </c:numCache>
            </c:numRef>
          </c:xVal>
          <c:yVal>
            <c:numRef>
              <c:f>'Pivot Table TFR'!$B$24:$E$24</c:f>
              <c:numCache>
                <c:formatCode>General</c:formatCode>
                <c:ptCount val="4"/>
                <c:pt idx="0">
                  <c:v>0</c:v>
                </c:pt>
                <c:pt idx="1">
                  <c:v>0.3125</c:v>
                </c:pt>
                <c:pt idx="2">
                  <c:v>5.8333333333333339</c:v>
                </c:pt>
                <c:pt idx="3">
                  <c:v>6.625</c:v>
                </c:pt>
              </c:numCache>
            </c:numRef>
          </c:yVal>
          <c:smooth val="0"/>
        </c:ser>
        <c:ser>
          <c:idx val="1"/>
          <c:order val="1"/>
          <c:tx>
            <c:strRef>
              <c:f>'Pivot Table TFR'!$A$25</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'Pivot Table TFR'!$B$23:$E$23</c:f>
              <c:numCache>
                <c:formatCode>m/d/yyyy</c:formatCode>
                <c:ptCount val="4"/>
                <c:pt idx="0">
                  <c:v>41781</c:v>
                </c:pt>
                <c:pt idx="1">
                  <c:v>41942</c:v>
                </c:pt>
                <c:pt idx="2">
                  <c:v>42675</c:v>
                </c:pt>
                <c:pt idx="3">
                  <c:v>43006</c:v>
                </c:pt>
              </c:numCache>
            </c:numRef>
          </c:xVal>
          <c:yVal>
            <c:numRef>
              <c:f>'Pivot Table TFR'!$B$25:$E$25</c:f>
              <c:numCache>
                <c:formatCode>General</c:formatCode>
                <c:ptCount val="4"/>
                <c:pt idx="0">
                  <c:v>0</c:v>
                </c:pt>
                <c:pt idx="1">
                  <c:v>3.875</c:v>
                </c:pt>
                <c:pt idx="2">
                  <c:v>0</c:v>
                </c:pt>
                <c:pt idx="3">
                  <c:v>9.25</c:v>
                </c:pt>
              </c:numCache>
            </c:numRef>
          </c:yVal>
          <c:smooth val="0"/>
        </c:ser>
        <c:ser>
          <c:idx val="2"/>
          <c:order val="2"/>
          <c:tx>
            <c:strRef>
              <c:f>'Pivot Table TFR'!$A$26</c:f>
              <c:strCache>
                <c:ptCount val="1"/>
                <c:pt idx="0">
                  <c:v>Transect 2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'Pivot Table TFR'!$B$23:$E$23</c:f>
              <c:numCache>
                <c:formatCode>m/d/yyyy</c:formatCode>
                <c:ptCount val="4"/>
                <c:pt idx="0">
                  <c:v>41781</c:v>
                </c:pt>
                <c:pt idx="1">
                  <c:v>41942</c:v>
                </c:pt>
                <c:pt idx="2">
                  <c:v>42675</c:v>
                </c:pt>
                <c:pt idx="3">
                  <c:v>43006</c:v>
                </c:pt>
              </c:numCache>
            </c:numRef>
          </c:xVal>
          <c:yVal>
            <c:numRef>
              <c:f>'Pivot Table TFR'!$B$26:$E$26</c:f>
              <c:numCache>
                <c:formatCode>General</c:formatCode>
                <c:ptCount val="4"/>
                <c:pt idx="0">
                  <c:v>0</c:v>
                </c:pt>
                <c:pt idx="1">
                  <c:v>4.3125</c:v>
                </c:pt>
                <c:pt idx="2">
                  <c:v>10</c:v>
                </c:pt>
                <c:pt idx="3">
                  <c:v>12.375</c:v>
                </c:pt>
              </c:numCache>
            </c:numRef>
          </c:yVal>
          <c:smooth val="0"/>
        </c:ser>
        <c:ser>
          <c:idx val="3"/>
          <c:order val="3"/>
          <c:tx>
            <c:strRef>
              <c:f>'Pivot Table TFR'!$A$27</c:f>
              <c:strCache>
                <c:ptCount val="1"/>
                <c:pt idx="0">
                  <c:v>Transect 3 (Upstream)</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'Pivot Table TFR'!$B$23:$E$23</c:f>
              <c:numCache>
                <c:formatCode>m/d/yyyy</c:formatCode>
                <c:ptCount val="4"/>
                <c:pt idx="0">
                  <c:v>41781</c:v>
                </c:pt>
                <c:pt idx="1">
                  <c:v>41942</c:v>
                </c:pt>
                <c:pt idx="2">
                  <c:v>42675</c:v>
                </c:pt>
                <c:pt idx="3">
                  <c:v>43006</c:v>
                </c:pt>
              </c:numCache>
            </c:numRef>
          </c:xVal>
          <c:yVal>
            <c:numRef>
              <c:f>'Pivot Table TFR'!$B$27:$E$27</c:f>
              <c:numCache>
                <c:formatCode>General</c:formatCode>
                <c:ptCount val="4"/>
                <c:pt idx="0">
                  <c:v>0</c:v>
                </c:pt>
                <c:pt idx="1">
                  <c:v>2</c:v>
                </c:pt>
                <c:pt idx="2">
                  <c:v>0</c:v>
                </c:pt>
                <c:pt idx="3">
                  <c:v>0</c:v>
                </c:pt>
              </c:numCache>
            </c:numRef>
          </c:yVal>
          <c:smooth val="0"/>
        </c:ser>
        <c:dLbls>
          <c:showLegendKey val="0"/>
          <c:showVal val="0"/>
          <c:showCatName val="0"/>
          <c:showSerName val="0"/>
          <c:showPercent val="0"/>
          <c:showBubbleSize val="0"/>
        </c:dLbls>
        <c:axId val="404443232"/>
        <c:axId val="404443776"/>
      </c:scatterChart>
      <c:valAx>
        <c:axId val="404443232"/>
        <c:scaling>
          <c:orientation val="minMax"/>
          <c:min val="41781"/>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43776"/>
        <c:crosses val="autoZero"/>
        <c:crossBetween val="midCat"/>
        <c:majorUnit val="365"/>
      </c:valAx>
      <c:valAx>
        <c:axId val="404443776"/>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4323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Ipswich, Little Neck Road by Transect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'Ipswich LNR PT'!$A$10</c:f>
              <c:strCache>
                <c:ptCount val="1"/>
                <c:pt idx="0">
                  <c:v>Transect 0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'Ipswich LNR PT'!$B$9:$E$9</c:f>
              <c:numCache>
                <c:formatCode>m/d/yyyy</c:formatCode>
                <c:ptCount val="4"/>
                <c:pt idx="0">
                  <c:v>41781</c:v>
                </c:pt>
                <c:pt idx="1">
                  <c:v>41942</c:v>
                </c:pt>
                <c:pt idx="2">
                  <c:v>42702</c:v>
                </c:pt>
                <c:pt idx="3">
                  <c:v>43006</c:v>
                </c:pt>
              </c:numCache>
            </c:numRef>
          </c:xVal>
          <c:yVal>
            <c:numRef>
              <c:f>'Ipswich LNR PT'!$B$10:$E$10</c:f>
              <c:numCache>
                <c:formatCode>General</c:formatCode>
                <c:ptCount val="4"/>
                <c:pt idx="0">
                  <c:v>0</c:v>
                </c:pt>
                <c:pt idx="1">
                  <c:v>2.6875</c:v>
                </c:pt>
                <c:pt idx="2">
                  <c:v>2.4375</c:v>
                </c:pt>
                <c:pt idx="3">
                  <c:v>4.9375</c:v>
                </c:pt>
              </c:numCache>
            </c:numRef>
          </c:yVal>
          <c:smooth val="0"/>
        </c:ser>
        <c:ser>
          <c:idx val="1"/>
          <c:order val="1"/>
          <c:tx>
            <c:strRef>
              <c:f>'Ipswich LNR PT'!$A$11</c:f>
              <c:strCache>
                <c:ptCount val="1"/>
                <c:pt idx="0">
                  <c:v>Transect 1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'Ipswich LNR PT'!$B$9:$E$9</c:f>
              <c:numCache>
                <c:formatCode>m/d/yyyy</c:formatCode>
                <c:ptCount val="4"/>
                <c:pt idx="0">
                  <c:v>41781</c:v>
                </c:pt>
                <c:pt idx="1">
                  <c:v>41942</c:v>
                </c:pt>
                <c:pt idx="2">
                  <c:v>42702</c:v>
                </c:pt>
                <c:pt idx="3">
                  <c:v>43006</c:v>
                </c:pt>
              </c:numCache>
            </c:numRef>
          </c:xVal>
          <c:yVal>
            <c:numRef>
              <c:f>'Ipswich LNR PT'!$B$11:$E$11</c:f>
              <c:numCache>
                <c:formatCode>General</c:formatCode>
                <c:ptCount val="4"/>
                <c:pt idx="0">
                  <c:v>0</c:v>
                </c:pt>
                <c:pt idx="1">
                  <c:v>1.5</c:v>
                </c:pt>
                <c:pt idx="2">
                  <c:v>4.1875</c:v>
                </c:pt>
                <c:pt idx="3">
                  <c:v>5.5</c:v>
                </c:pt>
              </c:numCache>
            </c:numRef>
          </c:yVal>
          <c:smooth val="0"/>
        </c:ser>
        <c:ser>
          <c:idx val="2"/>
          <c:order val="2"/>
          <c:tx>
            <c:strRef>
              <c:f>'Ipswich LNR PT'!$A$12</c:f>
              <c:strCache>
                <c:ptCount val="1"/>
                <c:pt idx="0">
                  <c:v>Transect 2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'Ipswich LNR PT'!$B$9:$E$9</c:f>
              <c:numCache>
                <c:formatCode>m/d/yyyy</c:formatCode>
                <c:ptCount val="4"/>
                <c:pt idx="0">
                  <c:v>41781</c:v>
                </c:pt>
                <c:pt idx="1">
                  <c:v>41942</c:v>
                </c:pt>
                <c:pt idx="2">
                  <c:v>42702</c:v>
                </c:pt>
                <c:pt idx="3">
                  <c:v>43006</c:v>
                </c:pt>
              </c:numCache>
            </c:numRef>
          </c:xVal>
          <c:yVal>
            <c:numRef>
              <c:f>'Ipswich LNR PT'!$B$12:$E$12</c:f>
              <c:numCache>
                <c:formatCode>General</c:formatCode>
                <c:ptCount val="4"/>
                <c:pt idx="0">
                  <c:v>0</c:v>
                </c:pt>
                <c:pt idx="1">
                  <c:v>4.5625</c:v>
                </c:pt>
                <c:pt idx="2">
                  <c:v>4.375</c:v>
                </c:pt>
                <c:pt idx="3">
                  <c:v>8.875</c:v>
                </c:pt>
              </c:numCache>
            </c:numRef>
          </c:yVal>
          <c:smooth val="0"/>
        </c:ser>
        <c:ser>
          <c:idx val="3"/>
          <c:order val="3"/>
          <c:tx>
            <c:strRef>
              <c:f>'Ipswich LNR PT'!$A$13</c:f>
              <c:strCache>
                <c:ptCount val="1"/>
                <c:pt idx="0">
                  <c:v>Transect 3 (Upstream)</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'Ipswich LNR PT'!$B$9:$E$9</c:f>
              <c:numCache>
                <c:formatCode>m/d/yyyy</c:formatCode>
                <c:ptCount val="4"/>
                <c:pt idx="0">
                  <c:v>41781</c:v>
                </c:pt>
                <c:pt idx="1">
                  <c:v>41942</c:v>
                </c:pt>
                <c:pt idx="2">
                  <c:v>42702</c:v>
                </c:pt>
                <c:pt idx="3">
                  <c:v>43006</c:v>
                </c:pt>
              </c:numCache>
            </c:numRef>
          </c:xVal>
          <c:yVal>
            <c:numRef>
              <c:f>'Ipswich LNR PT'!$B$13:$E$13</c:f>
              <c:numCache>
                <c:formatCode>General</c:formatCode>
                <c:ptCount val="4"/>
                <c:pt idx="0">
                  <c:v>0</c:v>
                </c:pt>
                <c:pt idx="1">
                  <c:v>2</c:v>
                </c:pt>
                <c:pt idx="2">
                  <c:v>5.4375</c:v>
                </c:pt>
                <c:pt idx="3">
                  <c:v>4.479166666666667</c:v>
                </c:pt>
              </c:numCache>
            </c:numRef>
          </c:yVal>
          <c:smooth val="0"/>
        </c:ser>
        <c:dLbls>
          <c:showLegendKey val="0"/>
          <c:showVal val="0"/>
          <c:showCatName val="0"/>
          <c:showSerName val="0"/>
          <c:showPercent val="0"/>
          <c:showBubbleSize val="0"/>
        </c:dLbls>
        <c:axId val="404444864"/>
        <c:axId val="404442144"/>
      </c:scatterChart>
      <c:valAx>
        <c:axId val="404444864"/>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42144"/>
        <c:crosses val="autoZero"/>
        <c:crossBetween val="midCat"/>
        <c:majorUnit val="365"/>
      </c:valAx>
      <c:valAx>
        <c:axId val="404442144"/>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4486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Newburyport, Joppa Flats by Transect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'Newburyport, Joppa Flats PT'!$B$10</c:f>
              <c:strCache>
                <c:ptCount val="1"/>
                <c:pt idx="0">
                  <c:v>Transect 2 (Downstream)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'Newburyport, Joppa Flats PT'!$C$9:$F$9</c:f>
              <c:numCache>
                <c:formatCode>m/d/yyyy</c:formatCode>
                <c:ptCount val="4"/>
                <c:pt idx="0">
                  <c:v>41556</c:v>
                </c:pt>
                <c:pt idx="1">
                  <c:v>41918</c:v>
                </c:pt>
                <c:pt idx="2">
                  <c:v>42669</c:v>
                </c:pt>
                <c:pt idx="3">
                  <c:v>43033</c:v>
                </c:pt>
              </c:numCache>
            </c:numRef>
          </c:xVal>
          <c:yVal>
            <c:numRef>
              <c:f>'Newburyport, Joppa Flats PT'!$C$10:$F$10</c:f>
              <c:numCache>
                <c:formatCode>General</c:formatCode>
                <c:ptCount val="4"/>
                <c:pt idx="0">
                  <c:v>0</c:v>
                </c:pt>
                <c:pt idx="1">
                  <c:v>0</c:v>
                </c:pt>
                <c:pt idx="2">
                  <c:v>9</c:v>
                </c:pt>
                <c:pt idx="3">
                  <c:v>0</c:v>
                </c:pt>
              </c:numCache>
            </c:numRef>
          </c:yVal>
          <c:smooth val="0"/>
        </c:ser>
        <c:ser>
          <c:idx val="1"/>
          <c:order val="1"/>
          <c:tx>
            <c:strRef>
              <c:f>'Newburyport, Joppa Flats PT'!$B$11</c:f>
              <c:strCache>
                <c:ptCount val="1"/>
                <c:pt idx="0">
                  <c:v>Transect 3 (Downstream)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'Newburyport, Joppa Flats PT'!$C$9:$F$9</c:f>
              <c:numCache>
                <c:formatCode>m/d/yyyy</c:formatCode>
                <c:ptCount val="4"/>
                <c:pt idx="0">
                  <c:v>41556</c:v>
                </c:pt>
                <c:pt idx="1">
                  <c:v>41918</c:v>
                </c:pt>
                <c:pt idx="2">
                  <c:v>42669</c:v>
                </c:pt>
                <c:pt idx="3">
                  <c:v>43033</c:v>
                </c:pt>
              </c:numCache>
            </c:numRef>
          </c:xVal>
          <c:yVal>
            <c:numRef>
              <c:f>'Newburyport, Joppa Flats PT'!$C$11:$F$11</c:f>
              <c:numCache>
                <c:formatCode>General</c:formatCode>
                <c:ptCount val="4"/>
                <c:pt idx="0">
                  <c:v>0</c:v>
                </c:pt>
                <c:pt idx="1">
                  <c:v>0</c:v>
                </c:pt>
                <c:pt idx="2">
                  <c:v>0.1875</c:v>
                </c:pt>
                <c:pt idx="3">
                  <c:v>0</c:v>
                </c:pt>
              </c:numCache>
            </c:numRef>
          </c:yVal>
          <c:smooth val="0"/>
        </c:ser>
        <c:ser>
          <c:idx val="2"/>
          <c:order val="2"/>
          <c:tx>
            <c:strRef>
              <c:f>'Newburyport, Joppa Flats PT'!$B$12</c:f>
              <c:strCache>
                <c:ptCount val="1"/>
                <c:pt idx="0">
                  <c:v>Transect 4 (Downstream)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'Newburyport, Joppa Flats PT'!$C$9:$F$9</c:f>
              <c:numCache>
                <c:formatCode>m/d/yyyy</c:formatCode>
                <c:ptCount val="4"/>
                <c:pt idx="0">
                  <c:v>41556</c:v>
                </c:pt>
                <c:pt idx="1">
                  <c:v>41918</c:v>
                </c:pt>
                <c:pt idx="2">
                  <c:v>42669</c:v>
                </c:pt>
                <c:pt idx="3">
                  <c:v>43033</c:v>
                </c:pt>
              </c:numCache>
            </c:numRef>
          </c:xVal>
          <c:yVal>
            <c:numRef>
              <c:f>'Newburyport, Joppa Flats PT'!$C$12:$F$12</c:f>
              <c:numCache>
                <c:formatCode>General</c:formatCode>
                <c:ptCount val="4"/>
                <c:pt idx="0">
                  <c:v>0</c:v>
                </c:pt>
                <c:pt idx="1">
                  <c:v>3.625</c:v>
                </c:pt>
                <c:pt idx="2">
                  <c:v>9.125</c:v>
                </c:pt>
              </c:numCache>
            </c:numRef>
          </c:yVal>
          <c:smooth val="0"/>
        </c:ser>
        <c:ser>
          <c:idx val="3"/>
          <c:order val="3"/>
          <c:tx>
            <c:strRef>
              <c:f>'Newburyport, Joppa Flats PT'!$B$13</c:f>
              <c:strCache>
                <c:ptCount val="1"/>
                <c:pt idx="0">
                  <c:v>Transect 5 (Downstream)</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'Newburyport, Joppa Flats PT'!$C$9:$F$9</c:f>
              <c:numCache>
                <c:formatCode>m/d/yyyy</c:formatCode>
                <c:ptCount val="4"/>
                <c:pt idx="0">
                  <c:v>41556</c:v>
                </c:pt>
                <c:pt idx="1">
                  <c:v>41918</c:v>
                </c:pt>
                <c:pt idx="2">
                  <c:v>42669</c:v>
                </c:pt>
                <c:pt idx="3">
                  <c:v>43033</c:v>
                </c:pt>
              </c:numCache>
            </c:numRef>
          </c:xVal>
          <c:yVal>
            <c:numRef>
              <c:f>'Newburyport, Joppa Flats PT'!$C$13:$F$13</c:f>
              <c:numCache>
                <c:formatCode>General</c:formatCode>
                <c:ptCount val="4"/>
                <c:pt idx="0">
                  <c:v>0</c:v>
                </c:pt>
                <c:pt idx="1">
                  <c:v>0</c:v>
                </c:pt>
                <c:pt idx="2">
                  <c:v>0</c:v>
                </c:pt>
              </c:numCache>
            </c:numRef>
          </c:yVal>
          <c:smooth val="0"/>
        </c:ser>
        <c:dLbls>
          <c:showLegendKey val="0"/>
          <c:showVal val="0"/>
          <c:showCatName val="0"/>
          <c:showSerName val="0"/>
          <c:showPercent val="0"/>
          <c:showBubbleSize val="0"/>
        </c:dLbls>
        <c:axId val="404444320"/>
        <c:axId val="404986080"/>
      </c:scatterChart>
      <c:valAx>
        <c:axId val="404444320"/>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6080"/>
        <c:crosses val="autoZero"/>
        <c:crossBetween val="midCat"/>
        <c:majorUnit val="365"/>
      </c:valAx>
      <c:valAx>
        <c:axId val="404986080"/>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44432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Accretion at Salem,</a:t>
            </a:r>
            <a:r>
              <a:rPr lang="en-US" baseline="0"/>
              <a:t> Forest River by Transect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'Salem, Forest River PT'!$A$12</c:f>
              <c:strCache>
                <c:ptCount val="1"/>
                <c:pt idx="0">
                  <c:v>Transect 1 (Upstream)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'Salem, Forest River PT'!$B$11:$E$11</c:f>
              <c:numCache>
                <c:formatCode>m/d/yyyy</c:formatCode>
                <c:ptCount val="4"/>
                <c:pt idx="0">
                  <c:v>41548</c:v>
                </c:pt>
                <c:pt idx="1">
                  <c:v>41940</c:v>
                </c:pt>
                <c:pt idx="2">
                  <c:v>42655</c:v>
                </c:pt>
                <c:pt idx="3">
                  <c:v>43020</c:v>
                </c:pt>
              </c:numCache>
            </c:numRef>
          </c:xVal>
          <c:yVal>
            <c:numRef>
              <c:f>'Salem, Forest River PT'!$B$12:$E$12</c:f>
              <c:numCache>
                <c:formatCode>General</c:formatCode>
                <c:ptCount val="4"/>
                <c:pt idx="0">
                  <c:v>0</c:v>
                </c:pt>
                <c:pt idx="1">
                  <c:v>8.125</c:v>
                </c:pt>
                <c:pt idx="2">
                  <c:v>11.5</c:v>
                </c:pt>
              </c:numCache>
            </c:numRef>
          </c:yVal>
          <c:smooth val="0"/>
        </c:ser>
        <c:ser>
          <c:idx val="1"/>
          <c:order val="1"/>
          <c:tx>
            <c:strRef>
              <c:f>'Salem, Forest River PT'!$A$13</c:f>
              <c:strCache>
                <c:ptCount val="1"/>
                <c:pt idx="0">
                  <c:v>Transect 2 (Upstream)</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'Salem, Forest River PT'!$B$11:$E$11</c:f>
              <c:numCache>
                <c:formatCode>m/d/yyyy</c:formatCode>
                <c:ptCount val="4"/>
                <c:pt idx="0">
                  <c:v>41548</c:v>
                </c:pt>
                <c:pt idx="1">
                  <c:v>41940</c:v>
                </c:pt>
                <c:pt idx="2">
                  <c:v>42655</c:v>
                </c:pt>
                <c:pt idx="3">
                  <c:v>43020</c:v>
                </c:pt>
              </c:numCache>
            </c:numRef>
          </c:xVal>
          <c:yVal>
            <c:numRef>
              <c:f>'Salem, Forest River PT'!$B$13:$E$13</c:f>
              <c:numCache>
                <c:formatCode>General</c:formatCode>
                <c:ptCount val="4"/>
                <c:pt idx="0">
                  <c:v>0</c:v>
                </c:pt>
                <c:pt idx="1">
                  <c:v>5.875</c:v>
                </c:pt>
                <c:pt idx="2">
                  <c:v>16.9375</c:v>
                </c:pt>
                <c:pt idx="3">
                  <c:v>17.125</c:v>
                </c:pt>
              </c:numCache>
            </c:numRef>
          </c:yVal>
          <c:smooth val="0"/>
        </c:ser>
        <c:ser>
          <c:idx val="2"/>
          <c:order val="2"/>
          <c:tx>
            <c:strRef>
              <c:f>'Salem, Forest River PT'!$A$14</c:f>
              <c:strCache>
                <c:ptCount val="1"/>
                <c:pt idx="0">
                  <c:v>Transect 3 (Upstream)</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'Salem, Forest River PT'!$B$11:$E$11</c:f>
              <c:numCache>
                <c:formatCode>m/d/yyyy</c:formatCode>
                <c:ptCount val="4"/>
                <c:pt idx="0">
                  <c:v>41548</c:v>
                </c:pt>
                <c:pt idx="1">
                  <c:v>41940</c:v>
                </c:pt>
                <c:pt idx="2">
                  <c:v>42655</c:v>
                </c:pt>
                <c:pt idx="3">
                  <c:v>43020</c:v>
                </c:pt>
              </c:numCache>
            </c:numRef>
          </c:xVal>
          <c:yVal>
            <c:numRef>
              <c:f>'Salem, Forest River PT'!$B$14:$E$14</c:f>
              <c:numCache>
                <c:formatCode>General</c:formatCode>
                <c:ptCount val="4"/>
                <c:pt idx="0">
                  <c:v>0</c:v>
                </c:pt>
                <c:pt idx="1">
                  <c:v>8.5416666666666679</c:v>
                </c:pt>
                <c:pt idx="2">
                  <c:v>10.375</c:v>
                </c:pt>
              </c:numCache>
            </c:numRef>
          </c:yVal>
          <c:smooth val="0"/>
        </c:ser>
        <c:ser>
          <c:idx val="3"/>
          <c:order val="3"/>
          <c:tx>
            <c:strRef>
              <c:f>'Salem, Forest River PT'!$A$15</c:f>
              <c:strCache>
                <c:ptCount val="1"/>
                <c:pt idx="0">
                  <c:v>Transect 4 (Upstream)</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'Salem, Forest River PT'!$B$11:$E$11</c:f>
              <c:numCache>
                <c:formatCode>m/d/yyyy</c:formatCode>
                <c:ptCount val="4"/>
                <c:pt idx="0">
                  <c:v>41548</c:v>
                </c:pt>
                <c:pt idx="1">
                  <c:v>41940</c:v>
                </c:pt>
                <c:pt idx="2">
                  <c:v>42655</c:v>
                </c:pt>
                <c:pt idx="3">
                  <c:v>43020</c:v>
                </c:pt>
              </c:numCache>
            </c:numRef>
          </c:xVal>
          <c:yVal>
            <c:numRef>
              <c:f>'Salem, Forest River PT'!$B$15:$E$15</c:f>
              <c:numCache>
                <c:formatCode>General</c:formatCode>
                <c:ptCount val="4"/>
              </c:numCache>
            </c:numRef>
          </c:yVal>
          <c:smooth val="0"/>
        </c:ser>
        <c:dLbls>
          <c:showLegendKey val="0"/>
          <c:showVal val="0"/>
          <c:showCatName val="0"/>
          <c:showSerName val="0"/>
          <c:showPercent val="0"/>
          <c:showBubbleSize val="0"/>
        </c:dLbls>
        <c:axId val="404983360"/>
        <c:axId val="404984448"/>
      </c:scatterChart>
      <c:valAx>
        <c:axId val="404983360"/>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4448"/>
        <c:crosses val="autoZero"/>
        <c:crossBetween val="midCat"/>
        <c:majorUnit val="365"/>
      </c:valAx>
      <c:valAx>
        <c:axId val="404984448"/>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98336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66674</xdr:rowOff>
    </xdr:from>
    <xdr:to>
      <xdr:col>8</xdr:col>
      <xdr:colOff>257175</xdr:colOff>
      <xdr:row>62</xdr:row>
      <xdr:rowOff>57149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0</xdr:row>
      <xdr:rowOff>38099</xdr:rowOff>
    </xdr:from>
    <xdr:to>
      <xdr:col>8</xdr:col>
      <xdr:colOff>0</xdr:colOff>
      <xdr:row>15</xdr:row>
      <xdr:rowOff>47624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333375</xdr:colOff>
      <xdr:row>15</xdr:row>
      <xdr:rowOff>114300</xdr:rowOff>
    </xdr:from>
    <xdr:to>
      <xdr:col>8</xdr:col>
      <xdr:colOff>28575</xdr:colOff>
      <xdr:row>30</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304799</xdr:colOff>
      <xdr:row>31</xdr:row>
      <xdr:rowOff>85726</xdr:rowOff>
    </xdr:from>
    <xdr:to>
      <xdr:col>8</xdr:col>
      <xdr:colOff>9524</xdr:colOff>
      <xdr:row>45</xdr:row>
      <xdr:rowOff>38100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63</xdr:row>
      <xdr:rowOff>47625</xdr:rowOff>
    </xdr:from>
    <xdr:to>
      <xdr:col>8</xdr:col>
      <xdr:colOff>523875</xdr:colOff>
      <xdr:row>76</xdr:row>
      <xdr:rowOff>85725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79</xdr:row>
      <xdr:rowOff>107540</xdr:rowOff>
    </xdr:from>
    <xdr:to>
      <xdr:col>8</xdr:col>
      <xdr:colOff>533400</xdr:colOff>
      <xdr:row>92</xdr:row>
      <xdr:rowOff>104160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94</xdr:row>
      <xdr:rowOff>138266</xdr:rowOff>
    </xdr:from>
    <xdr:to>
      <xdr:col>8</xdr:col>
      <xdr:colOff>276532</xdr:colOff>
      <xdr:row>108</xdr:row>
      <xdr:rowOff>76200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125</xdr:row>
      <xdr:rowOff>114914</xdr:rowOff>
    </xdr:from>
    <xdr:to>
      <xdr:col>8</xdr:col>
      <xdr:colOff>561975</xdr:colOff>
      <xdr:row>140</xdr:row>
      <xdr:rowOff>6760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171</xdr:row>
      <xdr:rowOff>0</xdr:rowOff>
    </xdr:from>
    <xdr:to>
      <xdr:col>8</xdr:col>
      <xdr:colOff>161925</xdr:colOff>
      <xdr:row>186</xdr:row>
      <xdr:rowOff>133350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110</xdr:row>
      <xdr:rowOff>61452</xdr:rowOff>
    </xdr:from>
    <xdr:to>
      <xdr:col>8</xdr:col>
      <xdr:colOff>568427</xdr:colOff>
      <xdr:row>125</xdr:row>
      <xdr:rowOff>8603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474970</xdr:colOff>
      <xdr:row>50</xdr:row>
      <xdr:rowOff>173472</xdr:rowOff>
    </xdr:from>
    <xdr:to>
      <xdr:col>2</xdr:col>
      <xdr:colOff>428881</xdr:colOff>
      <xdr:row>54</xdr:row>
      <xdr:rowOff>65931</xdr:rowOff>
    </xdr:to>
    <xdr:sp macro="" textlink="">
      <xdr:nvSpPr>
        <xdr:cNvPr id="2" name="TextBox 1"/>
        <xdr:cNvSpPr txBox="1"/>
      </xdr:nvSpPr>
      <xdr:spPr>
        <a:xfrm>
          <a:off x="474970" y="10095347"/>
          <a:ext cx="1184224" cy="686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Marker Horizons lost  2016 and reset 11/1/17</a:t>
          </a:r>
        </a:p>
      </xdr:txBody>
    </xdr:sp>
    <xdr:clientData/>
  </xdr:twoCellAnchor>
  <xdr:twoCellAnchor>
    <xdr:from>
      <xdr:col>6</xdr:col>
      <xdr:colOff>384072</xdr:colOff>
      <xdr:row>111</xdr:row>
      <xdr:rowOff>61452</xdr:rowOff>
    </xdr:from>
    <xdr:to>
      <xdr:col>8</xdr:col>
      <xdr:colOff>476250</xdr:colOff>
      <xdr:row>114</xdr:row>
      <xdr:rowOff>0</xdr:rowOff>
    </xdr:to>
    <xdr:sp macro="" textlink="">
      <xdr:nvSpPr>
        <xdr:cNvPr id="3" name="TextBox 2"/>
        <xdr:cNvSpPr txBox="1"/>
      </xdr:nvSpPr>
      <xdr:spPr>
        <a:xfrm>
          <a:off x="4071169" y="20524839"/>
          <a:ext cx="1321210" cy="491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T0</a:t>
          </a:r>
          <a:r>
            <a:rPr lang="en-US" sz="1100" baseline="0"/>
            <a:t> and T.5 abandoned due to mowing</a:t>
          </a:r>
          <a:endParaRPr lang="en-US" sz="1100"/>
        </a:p>
      </xdr:txBody>
    </xdr:sp>
    <xdr:clientData/>
  </xdr:twoCellAnchor>
  <xdr:twoCellAnchor>
    <xdr:from>
      <xdr:col>6</xdr:col>
      <xdr:colOff>537701</xdr:colOff>
      <xdr:row>126</xdr:row>
      <xdr:rowOff>138265</xdr:rowOff>
    </xdr:from>
    <xdr:to>
      <xdr:col>8</xdr:col>
      <xdr:colOff>476250</xdr:colOff>
      <xdr:row>131</xdr:row>
      <xdr:rowOff>92176</xdr:rowOff>
    </xdr:to>
    <xdr:sp macro="" textlink="">
      <xdr:nvSpPr>
        <xdr:cNvPr id="4" name="TextBox 3"/>
        <xdr:cNvSpPr txBox="1"/>
      </xdr:nvSpPr>
      <xdr:spPr>
        <a:xfrm>
          <a:off x="4224798" y="23366975"/>
          <a:ext cx="1167581" cy="875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Need to replace T2, T3, and T5</a:t>
          </a:r>
        </a:p>
        <a:p>
          <a:r>
            <a:rPr lang="en-US" sz="1100"/>
            <a:t>T4 too wet in 2017</a:t>
          </a:r>
        </a:p>
      </xdr:txBody>
    </xdr:sp>
    <xdr:clientData/>
  </xdr:twoCellAnchor>
  <xdr:twoCellAnchor>
    <xdr:from>
      <xdr:col>6</xdr:col>
      <xdr:colOff>307258</xdr:colOff>
      <xdr:row>192</xdr:row>
      <xdr:rowOff>138265</xdr:rowOff>
    </xdr:from>
    <xdr:to>
      <xdr:col>7</xdr:col>
      <xdr:colOff>522339</xdr:colOff>
      <xdr:row>198</xdr:row>
      <xdr:rowOff>30726</xdr:rowOff>
    </xdr:to>
    <xdr:sp macro="" textlink="">
      <xdr:nvSpPr>
        <xdr:cNvPr id="5" name="TextBox 4"/>
        <xdr:cNvSpPr txBox="1"/>
      </xdr:nvSpPr>
      <xdr:spPr>
        <a:xfrm>
          <a:off x="3994355" y="35534394"/>
          <a:ext cx="829597" cy="998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transects need to</a:t>
          </a:r>
          <a:r>
            <a:rPr lang="en-US" sz="1100" baseline="0"/>
            <a:t> be replaced</a:t>
          </a:r>
          <a:endParaRPr lang="en-US" sz="1100"/>
        </a:p>
      </xdr:txBody>
    </xdr:sp>
    <xdr:clientData/>
  </xdr:twoCellAnchor>
  <xdr:twoCellAnchor>
    <xdr:from>
      <xdr:col>0</xdr:col>
      <xdr:colOff>0</xdr:colOff>
      <xdr:row>142</xdr:row>
      <xdr:rowOff>59531</xdr:rowOff>
    </xdr:from>
    <xdr:to>
      <xdr:col>8</xdr:col>
      <xdr:colOff>39688</xdr:colOff>
      <xdr:row>153</xdr:row>
      <xdr:rowOff>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297656</xdr:colOff>
      <xdr:row>143</xdr:row>
      <xdr:rowOff>79375</xdr:rowOff>
    </xdr:from>
    <xdr:to>
      <xdr:col>1</xdr:col>
      <xdr:colOff>589804</xdr:colOff>
      <xdr:row>146</xdr:row>
      <xdr:rowOff>79530</xdr:rowOff>
    </xdr:to>
    <xdr:sp macro="" textlink="">
      <xdr:nvSpPr>
        <xdr:cNvPr id="34" name="TextBox 1"/>
        <xdr:cNvSpPr txBox="1"/>
      </xdr:nvSpPr>
      <xdr:spPr>
        <a:xfrm>
          <a:off x="297656" y="28455938"/>
          <a:ext cx="907304" cy="59546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Need</a:t>
          </a:r>
          <a:r>
            <a:rPr lang="en-US" sz="1100" baseline="0"/>
            <a:t> to replace T3</a:t>
          </a:r>
          <a:endParaRPr lang="en-US" sz="1100"/>
        </a:p>
      </xdr:txBody>
    </xdr:sp>
    <xdr:clientData/>
  </xdr:twoCellAnchor>
  <xdr:twoCellAnchor>
    <xdr:from>
      <xdr:col>0</xdr:col>
      <xdr:colOff>0</xdr:colOff>
      <xdr:row>236</xdr:row>
      <xdr:rowOff>122117</xdr:rowOff>
    </xdr:from>
    <xdr:to>
      <xdr:col>8</xdr:col>
      <xdr:colOff>0</xdr:colOff>
      <xdr:row>249</xdr:row>
      <xdr:rowOff>160461</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251</xdr:row>
      <xdr:rowOff>0</xdr:rowOff>
    </xdr:from>
    <xdr:to>
      <xdr:col>7</xdr:col>
      <xdr:colOff>511359</xdr:colOff>
      <xdr:row>264</xdr:row>
      <xdr:rowOff>120771</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170961</xdr:colOff>
      <xdr:row>265</xdr:row>
      <xdr:rowOff>146539</xdr:rowOff>
    </xdr:from>
    <xdr:to>
      <xdr:col>8</xdr:col>
      <xdr:colOff>39993</xdr:colOff>
      <xdr:row>280</xdr:row>
      <xdr:rowOff>52084</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284</xdr:row>
      <xdr:rowOff>0</xdr:rowOff>
    </xdr:from>
    <xdr:to>
      <xdr:col>7</xdr:col>
      <xdr:colOff>392296</xdr:colOff>
      <xdr:row>298</xdr:row>
      <xdr:rowOff>64295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73269</xdr:colOff>
      <xdr:row>299</xdr:row>
      <xdr:rowOff>73270</xdr:rowOff>
    </xdr:from>
    <xdr:to>
      <xdr:col>7</xdr:col>
      <xdr:colOff>267128</xdr:colOff>
      <xdr:row>313</xdr:row>
      <xdr:rowOff>28026</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11615</xdr:colOff>
      <xdr:row>154</xdr:row>
      <xdr:rowOff>92926</xdr:rowOff>
    </xdr:from>
    <xdr:to>
      <xdr:col>8</xdr:col>
      <xdr:colOff>511098</xdr:colOff>
      <xdr:row>170</xdr:row>
      <xdr:rowOff>86886</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145896</xdr:colOff>
      <xdr:row>313</xdr:row>
      <xdr:rowOff>145896</xdr:rowOff>
    </xdr:from>
    <xdr:to>
      <xdr:col>7</xdr:col>
      <xdr:colOff>413060</xdr:colOff>
      <xdr:row>328</xdr:row>
      <xdr:rowOff>116623</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189</xdr:row>
      <xdr:rowOff>11616</xdr:rowOff>
    </xdr:from>
    <xdr:to>
      <xdr:col>8</xdr:col>
      <xdr:colOff>348476</xdr:colOff>
      <xdr:row>205</xdr:row>
      <xdr:rowOff>17190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21</xdr:row>
      <xdr:rowOff>0</xdr:rowOff>
    </xdr:from>
    <xdr:to>
      <xdr:col>7</xdr:col>
      <xdr:colOff>123825</xdr:colOff>
      <xdr:row>35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133350</xdr:rowOff>
    </xdr:from>
    <xdr:to>
      <xdr:col>7</xdr:col>
      <xdr:colOff>123825</xdr:colOff>
      <xdr:row>63</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19</xdr:row>
      <xdr:rowOff>0</xdr:rowOff>
    </xdr:from>
    <xdr:to>
      <xdr:col>6</xdr:col>
      <xdr:colOff>209550</xdr:colOff>
      <xdr:row>33</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14</xdr:row>
      <xdr:rowOff>47625</xdr:rowOff>
    </xdr:from>
    <xdr:to>
      <xdr:col>5</xdr:col>
      <xdr:colOff>171450</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209550</xdr:colOff>
      <xdr:row>17</xdr:row>
      <xdr:rowOff>0</xdr:rowOff>
    </xdr:from>
    <xdr:to>
      <xdr:col>7</xdr:col>
      <xdr:colOff>85725</xdr:colOff>
      <xdr:row>32</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6</xdr:col>
      <xdr:colOff>485775</xdr:colOff>
      <xdr:row>61</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419100</xdr:colOff>
      <xdr:row>24</xdr:row>
      <xdr:rowOff>152401</xdr:rowOff>
    </xdr:from>
    <xdr:to>
      <xdr:col>6</xdr:col>
      <xdr:colOff>533400</xdr:colOff>
      <xdr:row>28</xdr:row>
      <xdr:rowOff>85725</xdr:rowOff>
    </xdr:to>
    <xdr:sp macro="" textlink="">
      <xdr:nvSpPr>
        <xdr:cNvPr id="4" name="TextBox 3"/>
        <xdr:cNvSpPr txBox="1"/>
      </xdr:nvSpPr>
      <xdr:spPr>
        <a:xfrm>
          <a:off x="4867275" y="4724401"/>
          <a:ext cx="762000" cy="695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T3 too wet in 2018</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762000</xdr:colOff>
      <xdr:row>37</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17</xdr:row>
      <xdr:rowOff>0</xdr:rowOff>
    </xdr:from>
    <xdr:to>
      <xdr:col>6</xdr:col>
      <xdr:colOff>361950</xdr:colOff>
      <xdr:row>32</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9526</xdr:colOff>
      <xdr:row>16</xdr:row>
      <xdr:rowOff>95249</xdr:rowOff>
    </xdr:from>
    <xdr:to>
      <xdr:col>7</xdr:col>
      <xdr:colOff>371476</xdr:colOff>
      <xdr:row>40</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29</xdr:col>
      <xdr:colOff>557893</xdr:colOff>
      <xdr:row>51</xdr:row>
      <xdr:rowOff>27214</xdr:rowOff>
    </xdr:from>
    <xdr:ext cx="184731" cy="264560"/>
    <xdr:sp macro="" textlink="">
      <xdr:nvSpPr>
        <xdr:cNvPr id="2" name="TextBox 1"/>
        <xdr:cNvSpPr txBox="1"/>
      </xdr:nvSpPr>
      <xdr:spPr>
        <a:xfrm>
          <a:off x="18236293" y="82853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2</xdr:col>
      <xdr:colOff>323850</xdr:colOff>
      <xdr:row>126</xdr:row>
      <xdr:rowOff>123825</xdr:rowOff>
    </xdr:from>
    <xdr:to>
      <xdr:col>9</xdr:col>
      <xdr:colOff>552450</xdr:colOff>
      <xdr:row>144</xdr:row>
      <xdr:rowOff>57150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176893</xdr:colOff>
      <xdr:row>132</xdr:row>
      <xdr:rowOff>13608</xdr:rowOff>
    </xdr:from>
    <xdr:to>
      <xdr:col>6</xdr:col>
      <xdr:colOff>258536</xdr:colOff>
      <xdr:row>133</xdr:row>
      <xdr:rowOff>54429</xdr:rowOff>
    </xdr:to>
    <xdr:sp macro="" textlink="">
      <xdr:nvSpPr>
        <xdr:cNvPr id="4" name="TextBox 3"/>
        <xdr:cNvSpPr txBox="1"/>
      </xdr:nvSpPr>
      <xdr:spPr>
        <a:xfrm>
          <a:off x="2615293" y="21387708"/>
          <a:ext cx="1300843" cy="202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Yearly Growth Rate</a:t>
          </a:r>
        </a:p>
      </xdr:txBody>
    </xdr:sp>
    <xdr:clientData/>
  </xdr:twoCellAnchor>
  <xdr:twoCellAnchor>
    <xdr:from>
      <xdr:col>18</xdr:col>
      <xdr:colOff>304800</xdr:colOff>
      <xdr:row>62</xdr:row>
      <xdr:rowOff>47625</xdr:rowOff>
    </xdr:from>
    <xdr:to>
      <xdr:col>24</xdr:col>
      <xdr:colOff>561975</xdr:colOff>
      <xdr:row>78</xdr:row>
      <xdr:rowOff>76200</xdr:rowOff>
    </xdr:to>
    <xdr:graphicFrame macro="">
      <xdr:nvGraphicFramePr>
        <xdr:cNvPr id="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628650</xdr:colOff>
      <xdr:row>105</xdr:row>
      <xdr:rowOff>152400</xdr:rowOff>
    </xdr:from>
    <xdr:to>
      <xdr:col>25</xdr:col>
      <xdr:colOff>276225</xdr:colOff>
      <xdr:row>122</xdr:row>
      <xdr:rowOff>57150</xdr:rowOff>
    </xdr:to>
    <xdr:graphicFrame macro="">
      <xdr:nvGraphicFramePr>
        <xdr:cNvPr id="6"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200025</xdr:colOff>
      <xdr:row>58</xdr:row>
      <xdr:rowOff>9525</xdr:rowOff>
    </xdr:from>
    <xdr:to>
      <xdr:col>38</xdr:col>
      <xdr:colOff>523875</xdr:colOff>
      <xdr:row>74</xdr:row>
      <xdr:rowOff>47625</xdr:rowOff>
    </xdr:to>
    <xdr:graphicFrame macro="">
      <xdr:nvGraphicFramePr>
        <xdr:cNvPr id="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32</xdr:col>
      <xdr:colOff>638175</xdr:colOff>
      <xdr:row>81</xdr:row>
      <xdr:rowOff>28575</xdr:rowOff>
    </xdr:from>
    <xdr:to>
      <xdr:col>39</xdr:col>
      <xdr:colOff>342900</xdr:colOff>
      <xdr:row>97</xdr:row>
      <xdr:rowOff>104775</xdr:rowOff>
    </xdr:to>
    <xdr:graphicFrame macro="">
      <xdr:nvGraphicFramePr>
        <xdr:cNvPr id="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647700</xdr:colOff>
      <xdr:row>84</xdr:row>
      <xdr:rowOff>0</xdr:rowOff>
    </xdr:from>
    <xdr:to>
      <xdr:col>25</xdr:col>
      <xdr:colOff>228600</xdr:colOff>
      <xdr:row>100</xdr:row>
      <xdr:rowOff>95250</xdr:rowOff>
    </xdr:to>
    <xdr:graphicFrame macro="">
      <xdr:nvGraphicFramePr>
        <xdr:cNvPr id="9"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0.08014</cdr:x>
      <cdr:y>0.07761</cdr:y>
    </cdr:from>
    <cdr:to>
      <cdr:x>0.24148</cdr:x>
      <cdr:y>0.32049</cdr:y>
    </cdr:to>
    <cdr:sp macro="" textlink="">
      <cdr:nvSpPr>
        <cdr:cNvPr id="2" name="TextBox 1"/>
        <cdr:cNvSpPr txBox="1"/>
      </cdr:nvSpPr>
      <cdr:spPr>
        <a:xfrm xmlns:a="http://schemas.openxmlformats.org/drawingml/2006/main">
          <a:off x="368892" y="216654"/>
          <a:ext cx="742627" cy="678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T1 always too wet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18</xdr:row>
      <xdr:rowOff>0</xdr:rowOff>
    </xdr:from>
    <xdr:to>
      <xdr:col>5</xdr:col>
      <xdr:colOff>57150</xdr:colOff>
      <xdr:row>32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57150</xdr:rowOff>
    </xdr:from>
    <xdr:to>
      <xdr:col>5</xdr:col>
      <xdr:colOff>409575</xdr:colOff>
      <xdr:row>33</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20</xdr:row>
      <xdr:rowOff>0</xdr:rowOff>
    </xdr:from>
    <xdr:to>
      <xdr:col>13</xdr:col>
      <xdr:colOff>95250</xdr:colOff>
      <xdr:row>34</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323850</xdr:colOff>
      <xdr:row>21</xdr:row>
      <xdr:rowOff>14287</xdr:rowOff>
    </xdr:from>
    <xdr:to>
      <xdr:col>10</xdr:col>
      <xdr:colOff>323850</xdr:colOff>
      <xdr:row>35</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523874</xdr:colOff>
      <xdr:row>23</xdr:row>
      <xdr:rowOff>85725</xdr:rowOff>
    </xdr:from>
    <xdr:to>
      <xdr:col>8</xdr:col>
      <xdr:colOff>800099</xdr:colOff>
      <xdr:row>26</xdr:row>
      <xdr:rowOff>47625</xdr:rowOff>
    </xdr:to>
    <xdr:sp macro="" textlink="">
      <xdr:nvSpPr>
        <xdr:cNvPr id="6" name="TextBox 5"/>
        <xdr:cNvSpPr txBox="1"/>
      </xdr:nvSpPr>
      <xdr:spPr>
        <a:xfrm>
          <a:off x="7343774" y="4467225"/>
          <a:ext cx="1076325"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Transect 3 too</a:t>
          </a:r>
          <a:r>
            <a:rPr lang="en-US" sz="1100" baseline="0"/>
            <a:t> wet in 2017</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5</xdr:col>
      <xdr:colOff>609600</xdr:colOff>
      <xdr:row>30</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30</xdr:row>
      <xdr:rowOff>9525</xdr:rowOff>
    </xdr:from>
    <xdr:to>
      <xdr:col>7</xdr:col>
      <xdr:colOff>38100</xdr:colOff>
      <xdr:row>44</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400050</xdr:colOff>
      <xdr:row>29</xdr:row>
      <xdr:rowOff>104775</xdr:rowOff>
    </xdr:from>
    <xdr:to>
      <xdr:col>16</xdr:col>
      <xdr:colOff>209550</xdr:colOff>
      <xdr:row>43</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33</xdr:row>
      <xdr:rowOff>114300</xdr:rowOff>
    </xdr:from>
    <xdr:to>
      <xdr:col>7</xdr:col>
      <xdr:colOff>990600</xdr:colOff>
      <xdr:row>48</xdr:row>
      <xdr:rowOff>128588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889000</xdr:colOff>
      <xdr:row>12</xdr:row>
      <xdr:rowOff>108177</xdr:rowOff>
    </xdr:from>
    <xdr:to>
      <xdr:col>11</xdr:col>
      <xdr:colOff>335643</xdr:colOff>
      <xdr:row>26</xdr:row>
      <xdr:rowOff>152627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18</xdr:row>
      <xdr:rowOff>0</xdr:rowOff>
    </xdr:from>
    <xdr:to>
      <xdr:col>6</xdr:col>
      <xdr:colOff>542925</xdr:colOff>
      <xdr:row>32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581025</xdr:colOff>
      <xdr:row>18</xdr:row>
      <xdr:rowOff>0</xdr:rowOff>
    </xdr:from>
    <xdr:to>
      <xdr:col>17</xdr:col>
      <xdr:colOff>104775</xdr:colOff>
      <xdr:row>32</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Administrator" refreshedDate="43067.620809722219" createdVersion="5" refreshedVersion="5" minRefreshableVersion="3" recordCount="80">
  <cacheSource type="worksheet">
    <worksheetSource ref="A8:L88" sheet="Essex, Conomo Point"/>
  </cacheSource>
  <cacheFields count="11">
    <cacheField name="Town" numFmtId="0">
      <sharedItems/>
    </cacheField>
    <cacheField name="Site" numFmtId="0">
      <sharedItems/>
    </cacheField>
    <cacheField name="Date" numFmtId="14">
      <sharedItems containsSemiMixedTypes="0" containsNonDate="0" containsDate="1" containsString="0" minDate="2013-11-07T00:00:00" maxDate="2017-09-06T00:00:00" count="4">
        <d v="2013-11-07T00:00:00"/>
        <d v="2014-10-28T00:00:00"/>
        <d v="2016-10-24T00:00:00"/>
        <d v="2017-09-05T00:00:00"/>
      </sharedItems>
    </cacheField>
    <cacheField name="Transect" numFmtId="0">
      <sharedItems count="5">
        <s v="Transect 0"/>
        <s v="Transect 1"/>
        <s v="Transect 2"/>
        <s v="Transect 3"/>
        <s v="Transect 4"/>
      </sharedItems>
    </cacheField>
    <cacheField name="Treatment" numFmtId="14">
      <sharedItems count="2">
        <s v="Upstream"/>
        <s v="Reference"/>
      </sharedItems>
    </cacheField>
    <cacheField name="Section" numFmtId="0">
      <sharedItems/>
    </cacheField>
    <cacheField name="Rep1" numFmtId="0">
      <sharedItems containsString="0" containsBlank="1" containsNumber="1" containsInteger="1" minValue="0" maxValue="38"/>
    </cacheField>
    <cacheField name="Rep2" numFmtId="0">
      <sharedItems containsString="0" containsBlank="1" containsNumber="1" containsInteger="1" minValue="0" maxValue="37"/>
    </cacheField>
    <cacheField name="Rep3" numFmtId="0">
      <sharedItems containsString="0" containsBlank="1" containsNumber="1" containsInteger="1" minValue="0" maxValue="40"/>
    </cacheField>
    <cacheField name="Rep4" numFmtId="0">
      <sharedItems containsString="0" containsBlank="1" containsNumber="1" containsInteger="1" minValue="0" maxValue="40"/>
    </cacheField>
    <cacheField name="Avg" numFmtId="0">
      <sharedItems containsString="0" containsBlank="1" containsNumber="1" minValue="0" maxValue="38" count="26">
        <n v="0"/>
        <n v="7"/>
        <n v="5.5"/>
        <n v="5.333333333333333"/>
        <n v="4.25"/>
        <m/>
        <n v="4.666666666666667"/>
        <n v="4"/>
        <n v="10.25"/>
        <n v="4.5"/>
        <n v="3.5"/>
        <n v="12"/>
        <n v="10.75"/>
        <n v="9.25"/>
        <n v="10"/>
        <n v="13"/>
        <n v="19"/>
        <n v="18.5"/>
        <n v="15.5"/>
        <n v="28.25"/>
        <n v="38"/>
        <n v="28.5"/>
        <n v="15.666666666666666"/>
        <n v="34.5"/>
        <n v="27.333333333333332"/>
        <n v="24"/>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Administrator" refreshedDate="43074.467060995368" createdVersion="5" refreshedVersion="5" minRefreshableVersion="3" recordCount="40">
  <cacheSource type="worksheet">
    <worksheetSource ref="A7:L47" sheet="Rowley"/>
  </cacheSource>
  <cacheFields count="12">
    <cacheField name="Town" numFmtId="0">
      <sharedItems/>
    </cacheField>
    <cacheField name="Site" numFmtId="0">
      <sharedItems/>
    </cacheField>
    <cacheField name="Date" numFmtId="14">
      <sharedItems containsSemiMixedTypes="0" containsNonDate="0" containsDate="1" containsString="0" minDate="2013-11-07T00:00:00" maxDate="2017-09-30T00:00:00" count="4">
        <d v="2013-11-07T00:00:00"/>
        <d v="2015-10-19T00:00:00"/>
        <d v="2016-09-13T00:00:00"/>
        <d v="2017-09-29T00:00:00"/>
      </sharedItems>
    </cacheField>
    <cacheField name="Transect" numFmtId="0">
      <sharedItems containsMixedTypes="1" containsNumber="1" containsInteger="1" minValue="1" maxValue="3" count="6">
        <s v="Transect 1"/>
        <s v="Transect 2"/>
        <s v="Transect 3"/>
        <n v="3" u="1"/>
        <n v="2" u="1"/>
        <n v="1" u="1"/>
      </sharedItems>
    </cacheField>
    <cacheField name="Treatment" numFmtId="0">
      <sharedItems/>
    </cacheField>
    <cacheField name="Location" numFmtId="0">
      <sharedItems/>
    </cacheField>
    <cacheField name="Section" numFmtId="0">
      <sharedItems/>
    </cacheField>
    <cacheField name="Rep1" numFmtId="0">
      <sharedItems containsSemiMixedTypes="0" containsString="0" containsNumber="1" containsInteger="1" minValue="0" maxValue="31"/>
    </cacheField>
    <cacheField name="Rep2" numFmtId="0">
      <sharedItems containsSemiMixedTypes="0" containsString="0" containsNumber="1" containsInteger="1" minValue="0" maxValue="35"/>
    </cacheField>
    <cacheField name="Rep3" numFmtId="0">
      <sharedItems containsString="0" containsBlank="1" containsNumber="1" containsInteger="1" minValue="0" maxValue="26"/>
    </cacheField>
    <cacheField name="Rep4" numFmtId="0">
      <sharedItems containsString="0" containsBlank="1" containsNumber="1" containsInteger="1" minValue="0" maxValue="26"/>
    </cacheField>
    <cacheField name="Avg" numFmtId="0">
      <sharedItems containsSemiMixedTypes="0" containsString="0" containsNumber="1" minValue="0" maxValue="28"/>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Administrator" refreshedDate="43074.493978125" createdVersion="5" refreshedVersion="5" minRefreshableVersion="3" recordCount="32">
  <cacheSource type="worksheet">
    <worksheetSource ref="A8:L40" sheet="Salisbury, RR bed"/>
  </cacheSource>
  <cacheFields count="12">
    <cacheField name="Town" numFmtId="0">
      <sharedItems/>
    </cacheField>
    <cacheField name="Site" numFmtId="0">
      <sharedItems/>
    </cacheField>
    <cacheField name="Date" numFmtId="14">
      <sharedItems containsSemiMixedTypes="0" containsNonDate="0" containsDate="1" containsString="0" minDate="2013-10-02T00:00:00" maxDate="2015-10-21T00:00:00" count="3">
        <d v="2013-10-02T00:00:00"/>
        <d v="2014-09-23T00:00:00"/>
        <d v="2015-10-20T00:00:00"/>
      </sharedItems>
    </cacheField>
    <cacheField name="Transect" numFmtId="0">
      <sharedItems count="3">
        <s v="T2"/>
        <s v="T1"/>
        <s v="T3"/>
      </sharedItems>
    </cacheField>
    <cacheField name="Treatment" numFmtId="14">
      <sharedItems/>
    </cacheField>
    <cacheField name="Location" numFmtId="14">
      <sharedItems/>
    </cacheField>
    <cacheField name="Section" numFmtId="0">
      <sharedItems/>
    </cacheField>
    <cacheField name="Rep1" numFmtId="0">
      <sharedItems containsString="0" containsBlank="1" containsNumber="1" containsInteger="1" minValue="0" maxValue="35"/>
    </cacheField>
    <cacheField name="Rep2" numFmtId="0">
      <sharedItems containsString="0" containsBlank="1" containsNumber="1" containsInteger="1" minValue="0" maxValue="25"/>
    </cacheField>
    <cacheField name="Rep3" numFmtId="0">
      <sharedItems containsString="0" containsBlank="1" containsNumber="1" containsInteger="1" minValue="0" maxValue="30"/>
    </cacheField>
    <cacheField name="Rep4" numFmtId="0">
      <sharedItems containsString="0" containsBlank="1" containsNumber="1" containsInteger="1" minValue="0" maxValue="30"/>
    </cacheField>
    <cacheField name="Avg" numFmtId="0">
      <sharedItems containsString="0" containsBlank="1" containsNumber="1" minValue="0" maxValue="30"/>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Administrator" refreshedDate="43494.485204861114" createdVersion="5" refreshedVersion="5" minRefreshableVersion="3" recordCount="44">
  <cacheSource type="worksheet">
    <worksheetSource ref="A2:L46" sheet="Rockport"/>
  </cacheSource>
  <cacheFields count="12">
    <cacheField name="Town" numFmtId="0">
      <sharedItems/>
    </cacheField>
    <cacheField name="Site" numFmtId="0">
      <sharedItems/>
    </cacheField>
    <cacheField name="Date" numFmtId="14">
      <sharedItems containsSemiMixedTypes="0" containsNonDate="0" containsDate="1" containsString="0" minDate="2014-09-16T00:00:00" maxDate="2018-09-14T00:00:00" count="5">
        <d v="2014-09-16T00:00:00"/>
        <d v="2015-09-17T00:00:00"/>
        <d v="2015-09-18T00:00:00"/>
        <d v="2017-09-07T00:00:00"/>
        <d v="2018-09-13T00:00:00"/>
      </sharedItems>
    </cacheField>
    <cacheField name="Transect" numFmtId="0">
      <sharedItems count="3">
        <s v="Transect 1"/>
        <s v="Transect 2"/>
        <s v="Transect 3"/>
      </sharedItems>
    </cacheField>
    <cacheField name="Treatment" numFmtId="0">
      <sharedItems count="2">
        <s v="Restored 2"/>
        <s v="Restored 1"/>
      </sharedItems>
    </cacheField>
    <cacheField name="Location" numFmtId="0">
      <sharedItems/>
    </cacheField>
    <cacheField name="Section" numFmtId="0">
      <sharedItems/>
    </cacheField>
    <cacheField name="Rep1" numFmtId="0">
      <sharedItems containsSemiMixedTypes="0" containsString="0" containsNumber="1" containsInteger="1" minValue="0" maxValue="30"/>
    </cacheField>
    <cacheField name="Rep2" numFmtId="0">
      <sharedItems containsString="0" containsBlank="1" containsNumber="1" containsInteger="1" minValue="0" maxValue="29"/>
    </cacheField>
    <cacheField name="Rep3" numFmtId="0">
      <sharedItems containsString="0" containsBlank="1" containsNumber="1" containsInteger="1" minValue="0" maxValue="15"/>
    </cacheField>
    <cacheField name="Rep4" numFmtId="0">
      <sharedItems containsString="0" containsBlank="1" containsNumber="1" containsInteger="1" minValue="0" maxValue="20"/>
    </cacheField>
    <cacheField name="Avg" numFmtId="0">
      <sharedItems containsSemiMixedTypes="0" containsString="0" containsNumber="1" minValue="0" maxValue="23"/>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Administrator" refreshedDate="43494.504842592592" createdVersion="5" refreshedVersion="5" minRefreshableVersion="3" recordCount="52">
  <cacheSource type="worksheet">
    <worksheetSource ref="A8:L60" sheet="Gloucester,Eastern Point  "/>
  </cacheSource>
  <cacheFields count="12">
    <cacheField name="Town" numFmtId="0">
      <sharedItems/>
    </cacheField>
    <cacheField name="Site" numFmtId="0">
      <sharedItems/>
    </cacheField>
    <cacheField name="Date" numFmtId="14">
      <sharedItems containsSemiMixedTypes="0" containsNonDate="0" containsDate="1" containsString="0" minDate="2013-10-29T00:00:00" maxDate="2018-05-18T00:00:00" count="5">
        <d v="2013-10-29T00:00:00"/>
        <d v="2014-10-27T00:00:00"/>
        <d v="2016-10-06T00:00:00"/>
        <d v="2017-11-27T00:00:00"/>
        <d v="2018-05-17T00:00:00"/>
      </sharedItems>
    </cacheField>
    <cacheField name="Transect" numFmtId="0">
      <sharedItems count="3">
        <s v="Transect 1"/>
        <s v="Transect 2"/>
        <s v="Transect 3"/>
      </sharedItems>
    </cacheField>
    <cacheField name="Treatment" numFmtId="0">
      <sharedItems/>
    </cacheField>
    <cacheField name="Location" numFmtId="14">
      <sharedItems/>
    </cacheField>
    <cacheField name="Section" numFmtId="0">
      <sharedItems/>
    </cacheField>
    <cacheField name="Rep1" numFmtId="0">
      <sharedItems containsString="0" containsBlank="1" containsNumber="1" containsInteger="1" minValue="0" maxValue="29"/>
    </cacheField>
    <cacheField name="Rep2" numFmtId="0">
      <sharedItems containsString="0" containsBlank="1" containsNumber="1" containsInteger="1" minValue="0" maxValue="28"/>
    </cacheField>
    <cacheField name="Rep3" numFmtId="0">
      <sharedItems containsString="0" containsBlank="1" containsNumber="1" containsInteger="1" minValue="0" maxValue="19"/>
    </cacheField>
    <cacheField name="Rep4" numFmtId="0">
      <sharedItems containsString="0" containsBlank="1" containsNumber="1" containsInteger="1" minValue="0" maxValue="22"/>
    </cacheField>
    <cacheField name="Avg" numFmtId="0">
      <sharedItems containsString="0" containsBlank="1" containsNumber="1" minValue="0" maxValue="28.5"/>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Administrator" refreshedDate="43494.512690972224" createdVersion="5" refreshedVersion="5" minRefreshableVersion="3" recordCount="36">
  <cacheSource type="worksheet">
    <worksheetSource ref="A8:L44" sheet="Gloucester, Mill River"/>
  </cacheSource>
  <cacheFields count="12">
    <cacheField name="Town" numFmtId="0">
      <sharedItems/>
    </cacheField>
    <cacheField name="Site" numFmtId="0">
      <sharedItems/>
    </cacheField>
    <cacheField name="Date" numFmtId="14">
      <sharedItems containsSemiMixedTypes="0" containsNonDate="0" containsDate="1" containsString="0" minDate="2014-10-20T00:00:00" maxDate="2018-08-29T00:00:00" count="3">
        <d v="2014-10-20T00:00:00"/>
        <d v="2016-10-24T00:00:00"/>
        <d v="2018-08-28T00:00:00"/>
      </sharedItems>
    </cacheField>
    <cacheField name="Transect" numFmtId="0">
      <sharedItems count="3">
        <s v="Transect 0.5"/>
        <s v="Transect 1"/>
        <s v="Transect 2"/>
      </sharedItems>
    </cacheField>
    <cacheField name="Treatment" numFmtId="14">
      <sharedItems/>
    </cacheField>
    <cacheField name="Location" numFmtId="14">
      <sharedItems/>
    </cacheField>
    <cacheField name="Section" numFmtId="0">
      <sharedItems/>
    </cacheField>
    <cacheField name="Rep1" numFmtId="0">
      <sharedItems containsSemiMixedTypes="0" containsString="0" containsNumber="1" containsInteger="1" minValue="1" maxValue="16"/>
    </cacheField>
    <cacheField name="Rep2" numFmtId="0">
      <sharedItems containsSemiMixedTypes="0" containsString="0" containsNumber="1" containsInteger="1" minValue="1" maxValue="13"/>
    </cacheField>
    <cacheField name="Rep3" numFmtId="0">
      <sharedItems containsString="0" containsBlank="1" containsNumber="1" containsInteger="1" minValue="1" maxValue="14"/>
    </cacheField>
    <cacheField name="Rep4" numFmtId="0">
      <sharedItems containsString="0" containsBlank="1" containsNumber="1" containsInteger="1" minValue="1" maxValue="16"/>
    </cacheField>
    <cacheField name="Avg" numFmtId="0">
      <sharedItems containsSemiMixedTypes="0" containsString="0" containsNumber="1" minValue="1" maxValue="14.7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dministrator" refreshedDate="43067.627950347225" createdVersion="5" refreshedVersion="5" minRefreshableVersion="3" recordCount="44">
  <cacheSource type="worksheet">
    <worksheetSource ref="A8:L52" sheet="Gloucester,Eastern Point  "/>
  </cacheSource>
  <cacheFields count="11">
    <cacheField name="Town" numFmtId="0">
      <sharedItems/>
    </cacheField>
    <cacheField name="Site" numFmtId="0">
      <sharedItems/>
    </cacheField>
    <cacheField name="Date" numFmtId="14">
      <sharedItems containsSemiMixedTypes="0" containsNonDate="0" containsDate="1" containsString="0" minDate="2013-10-29T00:00:00" maxDate="2017-11-28T00:00:00" count="4">
        <d v="2013-10-29T00:00:00"/>
        <d v="2014-10-27T00:00:00"/>
        <d v="2016-10-06T00:00:00"/>
        <d v="2017-11-27T00:00:00"/>
      </sharedItems>
    </cacheField>
    <cacheField name="Transect" numFmtId="0">
      <sharedItems containsMixedTypes="1" containsNumber="1" containsInteger="1" minValue="1" maxValue="3" count="6">
        <s v="Transect 1"/>
        <s v="Transect 2"/>
        <s v="Transect 3"/>
        <n v="3" u="1"/>
        <n v="2" u="1"/>
        <n v="1" u="1"/>
      </sharedItems>
    </cacheField>
    <cacheField name="Treatment" numFmtId="0">
      <sharedItems/>
    </cacheField>
    <cacheField name="Section" numFmtId="0">
      <sharedItems/>
    </cacheField>
    <cacheField name="Rep1" numFmtId="0">
      <sharedItems containsSemiMixedTypes="0" containsString="0" containsNumber="1" containsInteger="1" minValue="0" maxValue="20"/>
    </cacheField>
    <cacheField name="Rep2" numFmtId="0">
      <sharedItems containsSemiMixedTypes="0" containsString="0" containsNumber="1" containsInteger="1" minValue="0" maxValue="22"/>
    </cacheField>
    <cacheField name="Rep3" numFmtId="0">
      <sharedItems containsString="0" containsBlank="1" containsNumber="1" containsInteger="1" minValue="0" maxValue="19"/>
    </cacheField>
    <cacheField name="Rep4" numFmtId="0">
      <sharedItems containsString="0" containsBlank="1" containsNumber="1" containsInteger="1" minValue="0" maxValue="22"/>
    </cacheField>
    <cacheField name="Avg" numFmtId="0">
      <sharedItems containsSemiMixedTypes="0" containsString="0" containsNumber="1" minValue="0" maxValue="18.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dministrator" refreshedDate="43067.63044710648" createdVersion="5" refreshedVersion="5" minRefreshableVersion="3" recordCount="24">
  <cacheSource type="worksheet">
    <worksheetSource ref="A2:L26" sheet="Danvers"/>
  </cacheSource>
  <cacheFields count="11">
    <cacheField name="Town" numFmtId="14">
      <sharedItems/>
    </cacheField>
    <cacheField name="Site" numFmtId="14">
      <sharedItems/>
    </cacheField>
    <cacheField name="Date" numFmtId="14">
      <sharedItems containsSemiMixedTypes="0" containsNonDate="0" containsDate="1" containsString="0" minDate="2014-10-30T00:00:00" maxDate="2017-11-28T00:00:00" count="2">
        <d v="2014-10-30T00:00:00"/>
        <d v="2017-11-27T00:00:00"/>
      </sharedItems>
    </cacheField>
    <cacheField name="Transect" numFmtId="0">
      <sharedItems count="3">
        <s v="Transect 0"/>
        <s v="Transect 1"/>
        <s v="Transect 3"/>
      </sharedItems>
    </cacheField>
    <cacheField name="Treatment" numFmtId="14">
      <sharedItems containsNonDate="0" containsString="0" containsBlank="1" count="1">
        <m/>
      </sharedItems>
    </cacheField>
    <cacheField name="Section" numFmtId="0">
      <sharedItems/>
    </cacheField>
    <cacheField name="Rep1" numFmtId="0">
      <sharedItems containsSemiMixedTypes="0" containsString="0" containsNumber="1" containsInteger="1" minValue="0" maxValue="26"/>
    </cacheField>
    <cacheField name="Rep2" numFmtId="0">
      <sharedItems containsSemiMixedTypes="0" containsString="0" containsNumber="1" containsInteger="1" minValue="0" maxValue="15"/>
    </cacheField>
    <cacheField name="Rep3" numFmtId="0">
      <sharedItems containsString="0" containsBlank="1" containsNumber="1" containsInteger="1" minValue="0" maxValue="7"/>
    </cacheField>
    <cacheField name="Rep4" numFmtId="0">
      <sharedItems containsString="0" containsBlank="1" containsNumber="1" containsInteger="1" minValue="0" maxValue="5"/>
    </cacheField>
    <cacheField name="Avg" numFmtId="0">
      <sharedItems containsSemiMixedTypes="0" containsString="0" containsNumber="1" minValue="0" maxValue="12.7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Administrator" refreshedDate="43067.635222800927" createdVersion="5" refreshedVersion="5" minRefreshableVersion="3" recordCount="36">
  <cacheSource type="worksheet">
    <worksheetSource ref="A3:L39" sheet="Ipswich, Cedar Point"/>
  </cacheSource>
  <cacheFields count="11">
    <cacheField name="Town" numFmtId="0">
      <sharedItems/>
    </cacheField>
    <cacheField name="Site" numFmtId="0">
      <sharedItems/>
    </cacheField>
    <cacheField name="Date" numFmtId="14">
      <sharedItems containsSemiMixedTypes="0" containsNonDate="0" containsDate="1" containsString="0" minDate="2014-09-29T00:00:00" maxDate="2017-10-17T00:00:00" count="3">
        <d v="2014-09-29T00:00:00"/>
        <d v="2016-11-28T00:00:00"/>
        <d v="2017-10-16T00:00:00"/>
      </sharedItems>
    </cacheField>
    <cacheField name="Transect" numFmtId="0">
      <sharedItems count="3">
        <s v="Transect 0"/>
        <s v="Transect 1"/>
        <s v="Transect 2"/>
      </sharedItems>
    </cacheField>
    <cacheField name="Treatment" numFmtId="0">
      <sharedItems count="2">
        <s v="Downstream"/>
        <s v="Upstream"/>
      </sharedItems>
    </cacheField>
    <cacheField name="Section" numFmtId="0">
      <sharedItems/>
    </cacheField>
    <cacheField name="Rep1" numFmtId="0">
      <sharedItems containsString="0" containsBlank="1" containsNumber="1" containsInteger="1" minValue="0" maxValue="6"/>
    </cacheField>
    <cacheField name="Rep2" numFmtId="0">
      <sharedItems containsString="0" containsBlank="1" containsNumber="1" containsInteger="1" minValue="0" maxValue="15"/>
    </cacheField>
    <cacheField name="Rep3" numFmtId="0">
      <sharedItems containsString="0" containsBlank="1" containsNumber="1" containsInteger="1" minValue="0" maxValue="10"/>
    </cacheField>
    <cacheField name="Rep4" numFmtId="0">
      <sharedItems containsString="0" containsBlank="1" containsNumber="1" containsInteger="1" minValue="0" maxValue="12"/>
    </cacheField>
    <cacheField name="Avg" numFmtId="0">
      <sharedItems containsString="0" containsBlank="1" containsNumber="1" minValue="0" maxValue="9.5" count="22">
        <n v="0"/>
        <n v="5"/>
        <n v="1.75"/>
        <n v="3.75"/>
        <n v="1.5"/>
        <n v="0.25"/>
        <n v="2.75"/>
        <n v="3.25"/>
        <n v="7"/>
        <n v="5.25"/>
        <n v="3.3333333333333335"/>
        <n v="4.666666666666667"/>
        <m/>
        <n v="3.6666666666666665"/>
        <n v="2.5"/>
        <n v="2.3333333333333335"/>
        <n v="2"/>
        <n v="2.25"/>
        <n v="4"/>
        <n v="7.5"/>
        <n v="9.5"/>
        <n v="5.75"/>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Administrator" refreshedDate="43067.641480324077" createdVersion="5" refreshedVersion="5" minRefreshableVersion="3" recordCount="64">
  <cacheSource type="worksheet">
    <worksheetSource ref="A6:L70" sheet="Ipswich, TFR"/>
  </cacheSource>
  <cacheFields count="11">
    <cacheField name="Town" numFmtId="14">
      <sharedItems/>
    </cacheField>
    <cacheField name="Site" numFmtId="0">
      <sharedItems/>
    </cacheField>
    <cacheField name="Date" numFmtId="14">
      <sharedItems containsSemiMixedTypes="0" containsNonDate="0" containsDate="1" containsString="0" minDate="2014-05-22T00:00:00" maxDate="2017-09-29T00:00:00" count="4">
        <d v="2014-05-22T00:00:00"/>
        <d v="2014-10-30T00:00:00"/>
        <d v="2016-11-01T00:00:00"/>
        <d v="2017-09-28T00:00:00"/>
      </sharedItems>
    </cacheField>
    <cacheField name="Transect" numFmtId="0">
      <sharedItems containsMixedTypes="1" containsNumber="1" containsInteger="1" minValue="0" maxValue="3" count="8">
        <s v="Transect 0"/>
        <s v="Transect 1"/>
        <s v="Transect 2"/>
        <s v="Transect 3"/>
        <n v="0" u="1"/>
        <n v="3" u="1"/>
        <n v="2" u="1"/>
        <n v="1" u="1"/>
      </sharedItems>
    </cacheField>
    <cacheField name="Treatment" numFmtId="0">
      <sharedItems count="2">
        <s v="Downstream"/>
        <s v="Upstream"/>
      </sharedItems>
    </cacheField>
    <cacheField name="Section" numFmtId="0">
      <sharedItems/>
    </cacheField>
    <cacheField name="Rep1" numFmtId="0">
      <sharedItems containsString="0" containsBlank="1" containsNumber="1" containsInteger="1" minValue="0" maxValue="18"/>
    </cacheField>
    <cacheField name="Rep2" numFmtId="0">
      <sharedItems containsBlank="1" containsMixedTypes="1" containsNumber="1" containsInteger="1" minValue="0" maxValue="19"/>
    </cacheField>
    <cacheField name="Rep3" numFmtId="0">
      <sharedItems containsBlank="1" containsMixedTypes="1" containsNumber="1" containsInteger="1" minValue="0" maxValue="20"/>
    </cacheField>
    <cacheField name="Rep4" numFmtId="0">
      <sharedItems containsBlank="1" containsMixedTypes="1" containsNumber="1" containsInteger="1" minValue="0" maxValue="11"/>
    </cacheField>
    <cacheField name="Avg" numFmtId="0">
      <sharedItems containsString="0" containsBlank="1" containsNumber="1" minValue="0" maxValue="15" count="25">
        <n v="0"/>
        <n v="1"/>
        <n v="0.25"/>
        <n v="4"/>
        <n v="5"/>
        <n v="4.25"/>
        <n v="2.25"/>
        <n v="4.5"/>
        <n v="5.5"/>
        <n v="3.25"/>
        <n v="3"/>
        <m/>
        <n v="6.666666666666667"/>
        <n v="7.666666666666667"/>
        <n v="10.5"/>
        <n v="9.5"/>
        <n v="9"/>
        <n v="3.5"/>
        <n v="10"/>
        <n v="8.25"/>
        <n v="12.5"/>
        <n v="6.25"/>
        <n v="14.25"/>
        <n v="11.25"/>
        <n v="15"/>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Administrator" refreshedDate="43067.644779513888" createdVersion="5" refreshedVersion="5" minRefreshableVersion="3" recordCount="64">
  <cacheSource type="worksheet">
    <worksheetSource ref="A5:L69" sheet="Ipswich, LNR"/>
  </cacheSource>
  <cacheFields count="11">
    <cacheField name="Town" numFmtId="14">
      <sharedItems/>
    </cacheField>
    <cacheField name="Site" numFmtId="14">
      <sharedItems/>
    </cacheField>
    <cacheField name="Date" numFmtId="14">
      <sharedItems containsSemiMixedTypes="0" containsNonDate="0" containsDate="1" containsString="0" minDate="2014-05-22T00:00:00" maxDate="2017-09-29T00:00:00" count="4">
        <d v="2014-05-22T00:00:00"/>
        <d v="2014-10-30T00:00:00"/>
        <d v="2016-11-28T00:00:00"/>
        <d v="2017-09-28T00:00:00"/>
      </sharedItems>
    </cacheField>
    <cacheField name="Transect" numFmtId="0">
      <sharedItems count="4">
        <s v="T0"/>
        <s v="T1"/>
        <s v="T2"/>
        <s v="T3"/>
      </sharedItems>
    </cacheField>
    <cacheField name="Treatment" numFmtId="14">
      <sharedItems count="2">
        <s v="Downstream"/>
        <s v="Upstream"/>
      </sharedItems>
    </cacheField>
    <cacheField name="Section" numFmtId="0">
      <sharedItems/>
    </cacheField>
    <cacheField name="Rep1" numFmtId="0">
      <sharedItems containsSemiMixedTypes="0" containsString="0" containsNumber="1" containsInteger="1" minValue="0" maxValue="10"/>
    </cacheField>
    <cacheField name="Rep2" numFmtId="0">
      <sharedItems containsString="0" containsBlank="1" containsNumber="1" containsInteger="1" minValue="0" maxValue="15"/>
    </cacheField>
    <cacheField name="Rep3" numFmtId="0">
      <sharedItems containsString="0" containsBlank="1" containsNumber="1" containsInteger="1" minValue="0" maxValue="15"/>
    </cacheField>
    <cacheField name="Rep4" numFmtId="0">
      <sharedItems containsString="0" containsBlank="1" containsNumber="1" containsInteger="1" minValue="0" maxValue="15"/>
    </cacheField>
    <cacheField name="Avg" numFmtId="0">
      <sharedItems containsSemiMixedTypes="0" containsString="0" containsNumber="1" minValue="0" maxValue="12.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Administrator" refreshedDate="43067.656315046297" createdVersion="5" refreshedVersion="5" minRefreshableVersion="3" recordCount="52">
  <cacheSource type="worksheet">
    <worksheetSource ref="A6:L58" sheet="Newburyport, Joppa Flats"/>
  </cacheSource>
  <cacheFields count="11">
    <cacheField name="Town" numFmtId="0">
      <sharedItems/>
    </cacheField>
    <cacheField name="Site" numFmtId="0">
      <sharedItems/>
    </cacheField>
    <cacheField name="Date" numFmtId="14">
      <sharedItems containsSemiMixedTypes="0" containsNonDate="0" containsDate="1" containsString="0" minDate="2013-10-09T00:00:00" maxDate="2017-10-26T00:00:00" count="4">
        <d v="2013-10-09T00:00:00"/>
        <d v="2014-10-06T00:00:00"/>
        <d v="2016-10-26T00:00:00"/>
        <d v="2017-10-25T00:00:00"/>
      </sharedItems>
    </cacheField>
    <cacheField name="Transect" numFmtId="0">
      <sharedItems count="4">
        <s v="T5"/>
        <s v="T2"/>
        <s v="T3"/>
        <s v="T4"/>
      </sharedItems>
    </cacheField>
    <cacheField name="Treatment" numFmtId="14">
      <sharedItems/>
    </cacheField>
    <cacheField name="Section" numFmtId="0">
      <sharedItems/>
    </cacheField>
    <cacheField name="Rep1" numFmtId="0">
      <sharedItems containsString="0" containsBlank="1" containsNumber="1" containsInteger="1" minValue="0" maxValue="10"/>
    </cacheField>
    <cacheField name="Rep2" numFmtId="0">
      <sharedItems containsString="0" containsBlank="1" containsNumber="1" containsInteger="1" minValue="0" maxValue="15"/>
    </cacheField>
    <cacheField name="Rep3" numFmtId="0">
      <sharedItems containsString="0" containsBlank="1" containsNumber="1" containsInteger="1" minValue="0" maxValue="10"/>
    </cacheField>
    <cacheField name="Rep4" numFmtId="0">
      <sharedItems containsString="0" containsBlank="1" containsNumber="1" containsInteger="1" minValue="0" maxValue="15"/>
    </cacheField>
    <cacheField name="Avg" numFmtId="0">
      <sharedItems containsString="0" containsBlank="1" containsNumber="1" minValue="0" maxValue="1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Administrator" refreshedDate="43067.660205671295" createdVersion="5" refreshedVersion="5" minRefreshableVersion="3" recordCount="52">
  <cacheSource type="worksheet">
    <worksheetSource ref="A8:L60" sheet="Salem, Forest River"/>
  </cacheSource>
  <cacheFields count="11">
    <cacheField name="Town" numFmtId="0">
      <sharedItems/>
    </cacheField>
    <cacheField name="Site" numFmtId="0">
      <sharedItems/>
    </cacheField>
    <cacheField name="Date" numFmtId="14">
      <sharedItems containsSemiMixedTypes="0" containsNonDate="0" containsDate="1" containsString="0" minDate="2013-10-01T00:00:00" maxDate="2017-10-13T00:00:00" count="4">
        <d v="2013-10-01T00:00:00"/>
        <d v="2014-10-28T00:00:00"/>
        <d v="2016-10-12T00:00:00"/>
        <d v="2017-10-12T00:00:00"/>
      </sharedItems>
    </cacheField>
    <cacheField name="Transect" numFmtId="0">
      <sharedItems count="4">
        <s v="Transect 1"/>
        <s v="Transect 2"/>
        <s v="Transect 3"/>
        <s v="Transect 4"/>
      </sharedItems>
    </cacheField>
    <cacheField name="Treatment" numFmtId="14">
      <sharedItems/>
    </cacheField>
    <cacheField name="Section" numFmtId="0">
      <sharedItems/>
    </cacheField>
    <cacheField name="Rep1" numFmtId="0">
      <sharedItems containsString="0" containsBlank="1" containsNumber="1" containsInteger="1" minValue="0" maxValue="25"/>
    </cacheField>
    <cacheField name="Rep2" numFmtId="0">
      <sharedItems containsString="0" containsBlank="1" containsNumber="1" containsInteger="1" minValue="0" maxValue="26"/>
    </cacheField>
    <cacheField name="Rep3" numFmtId="0">
      <sharedItems containsString="0" containsBlank="1" containsNumber="1" containsInteger="1" minValue="0" maxValue="21"/>
    </cacheField>
    <cacheField name="Rep4" numFmtId="0">
      <sharedItems containsString="0" containsBlank="1" containsNumber="1" containsInteger="1" minValue="0" maxValue="21"/>
    </cacheField>
    <cacheField name="Avg" numFmtId="0">
      <sharedItems containsString="0" containsBlank="1" containsNumber="1" minValue="0" maxValue="22.5" count="25">
        <n v="0"/>
        <n v="9.25"/>
        <n v="8"/>
        <n v="6.75"/>
        <n v="8.5"/>
        <n v="6"/>
        <n v="7"/>
        <n v="4.5"/>
        <n v="10"/>
        <n v="9"/>
        <n v="5.666666666666667"/>
        <n v="9.5"/>
        <n v="14"/>
        <n v="8.25"/>
        <n v="15"/>
        <n v="8.75"/>
        <n v="15.25"/>
        <n v="22.5"/>
        <n v="14.5"/>
        <n v="15.5"/>
        <n v="10.5"/>
        <n v="13.75"/>
        <m/>
        <n v="14.25"/>
        <n v="20"/>
      </sharedItems>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Administrator" refreshedDate="43068.392767013887" createdVersion="5" refreshedVersion="5" minRefreshableVersion="3" recordCount="24">
  <cacheSource type="worksheet">
    <worksheetSource ref="A6:L30" sheet="Newbury, PRNWR"/>
  </cacheSource>
  <cacheFields count="11">
    <cacheField name="Town" numFmtId="0">
      <sharedItems/>
    </cacheField>
    <cacheField name="Site" numFmtId="0">
      <sharedItems/>
    </cacheField>
    <cacheField name="Date" numFmtId="14">
      <sharedItems containsSemiMixedTypes="0" containsNonDate="0" containsDate="1" containsString="0" minDate="2013-11-07T00:00:00" maxDate="2016-10-27T00:00:00" count="3">
        <d v="2013-11-07T00:00:00"/>
        <d v="2014-10-02T00:00:00"/>
        <d v="2016-10-26T00:00:00"/>
      </sharedItems>
    </cacheField>
    <cacheField name="Transect" numFmtId="0">
      <sharedItems count="4">
        <s v="Transect 2"/>
        <s v=" Transect 1"/>
        <s v="Transect 0.5" u="1"/>
        <s v="Transect 0" u="1"/>
      </sharedItems>
    </cacheField>
    <cacheField name="Treatment" numFmtId="14">
      <sharedItems count="2">
        <s v="Downstream"/>
        <s v="Upstream"/>
      </sharedItems>
    </cacheField>
    <cacheField name="Section" numFmtId="0">
      <sharedItems/>
    </cacheField>
    <cacheField name="Rep1" numFmtId="0">
      <sharedItems containsString="0" containsBlank="1" containsNumber="1" containsInteger="1" minValue="0" maxValue="10"/>
    </cacheField>
    <cacheField name="Rep2" numFmtId="0">
      <sharedItems containsString="0" containsBlank="1" containsNumber="1" containsInteger="1" minValue="0" maxValue="11"/>
    </cacheField>
    <cacheField name="Rep3" numFmtId="0">
      <sharedItems containsString="0" containsBlank="1" containsNumber="1" containsInteger="1" minValue="0" maxValue="9"/>
    </cacheField>
    <cacheField name="Rep4" numFmtId="0">
      <sharedItems containsString="0" containsBlank="1" containsNumber="1" containsInteger="1" minValue="0" maxValue="11"/>
    </cacheField>
    <cacheField name="Avg" numFmtId="0">
      <sharedItems containsSemiMixedTypes="0" containsString="0" containsNumber="1" minValue="0" maxValue="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0">
  <r>
    <s v="Essex"/>
    <s v="CPT"/>
    <x v="0"/>
    <x v="0"/>
    <x v="0"/>
    <s v="North"/>
    <n v="0"/>
    <n v="0"/>
    <n v="0"/>
    <n v="0"/>
    <x v="0"/>
  </r>
  <r>
    <s v="Essex"/>
    <s v="CPT"/>
    <x v="0"/>
    <x v="0"/>
    <x v="0"/>
    <s v="East"/>
    <n v="0"/>
    <n v="0"/>
    <n v="0"/>
    <n v="0"/>
    <x v="0"/>
  </r>
  <r>
    <s v="Essex"/>
    <s v="CPT"/>
    <x v="0"/>
    <x v="0"/>
    <x v="0"/>
    <s v="South"/>
    <n v="0"/>
    <n v="0"/>
    <n v="0"/>
    <n v="0"/>
    <x v="0"/>
  </r>
  <r>
    <s v="Essex"/>
    <s v="CPT"/>
    <x v="0"/>
    <x v="0"/>
    <x v="0"/>
    <s v="West"/>
    <n v="0"/>
    <n v="0"/>
    <n v="0"/>
    <n v="0"/>
    <x v="0"/>
  </r>
  <r>
    <s v="Essex"/>
    <s v="CPT"/>
    <x v="0"/>
    <x v="1"/>
    <x v="0"/>
    <s v="North"/>
    <n v="0"/>
    <n v="0"/>
    <n v="0"/>
    <n v="0"/>
    <x v="0"/>
  </r>
  <r>
    <s v="Essex"/>
    <s v="CPT"/>
    <x v="0"/>
    <x v="1"/>
    <x v="0"/>
    <s v="East"/>
    <n v="0"/>
    <n v="0"/>
    <n v="0"/>
    <n v="0"/>
    <x v="0"/>
  </r>
  <r>
    <s v="Essex"/>
    <s v="CPT"/>
    <x v="0"/>
    <x v="1"/>
    <x v="0"/>
    <s v="South"/>
    <n v="0"/>
    <n v="0"/>
    <n v="0"/>
    <n v="0"/>
    <x v="0"/>
  </r>
  <r>
    <s v="Essex"/>
    <s v="CPT"/>
    <x v="0"/>
    <x v="1"/>
    <x v="0"/>
    <s v="West"/>
    <n v="0"/>
    <n v="0"/>
    <n v="0"/>
    <n v="0"/>
    <x v="0"/>
  </r>
  <r>
    <s v="Essex"/>
    <s v="CPT"/>
    <x v="0"/>
    <x v="2"/>
    <x v="0"/>
    <s v="North"/>
    <n v="0"/>
    <n v="0"/>
    <n v="0"/>
    <n v="0"/>
    <x v="0"/>
  </r>
  <r>
    <s v="Essex"/>
    <s v="CPT"/>
    <x v="0"/>
    <x v="2"/>
    <x v="0"/>
    <s v="East"/>
    <n v="0"/>
    <n v="0"/>
    <n v="0"/>
    <n v="0"/>
    <x v="0"/>
  </r>
  <r>
    <s v="Essex"/>
    <s v="CPT"/>
    <x v="0"/>
    <x v="2"/>
    <x v="0"/>
    <s v="South"/>
    <n v="0"/>
    <n v="0"/>
    <n v="0"/>
    <n v="0"/>
    <x v="0"/>
  </r>
  <r>
    <s v="Essex"/>
    <s v="CPT"/>
    <x v="0"/>
    <x v="2"/>
    <x v="0"/>
    <s v="West"/>
    <n v="0"/>
    <n v="0"/>
    <n v="0"/>
    <n v="0"/>
    <x v="0"/>
  </r>
  <r>
    <s v="Essex"/>
    <s v="CPT"/>
    <x v="0"/>
    <x v="3"/>
    <x v="1"/>
    <s v="North"/>
    <n v="0"/>
    <n v="0"/>
    <n v="0"/>
    <n v="0"/>
    <x v="0"/>
  </r>
  <r>
    <s v="Essex"/>
    <s v="CPT"/>
    <x v="0"/>
    <x v="3"/>
    <x v="1"/>
    <s v="East"/>
    <n v="0"/>
    <n v="0"/>
    <n v="0"/>
    <n v="0"/>
    <x v="0"/>
  </r>
  <r>
    <s v="Essex"/>
    <s v="CPT"/>
    <x v="0"/>
    <x v="3"/>
    <x v="1"/>
    <s v="South"/>
    <n v="0"/>
    <n v="0"/>
    <n v="0"/>
    <n v="0"/>
    <x v="0"/>
  </r>
  <r>
    <s v="Essex"/>
    <s v="CPT"/>
    <x v="0"/>
    <x v="3"/>
    <x v="1"/>
    <s v="West"/>
    <n v="0"/>
    <n v="0"/>
    <n v="0"/>
    <n v="0"/>
    <x v="0"/>
  </r>
  <r>
    <s v="Essex"/>
    <s v="CPT"/>
    <x v="0"/>
    <x v="4"/>
    <x v="1"/>
    <s v="North"/>
    <n v="0"/>
    <n v="0"/>
    <n v="0"/>
    <n v="0"/>
    <x v="0"/>
  </r>
  <r>
    <s v="Essex"/>
    <s v="CPT"/>
    <x v="0"/>
    <x v="4"/>
    <x v="1"/>
    <s v="East"/>
    <n v="0"/>
    <n v="0"/>
    <n v="0"/>
    <n v="0"/>
    <x v="0"/>
  </r>
  <r>
    <s v="Essex"/>
    <s v="CPT"/>
    <x v="0"/>
    <x v="4"/>
    <x v="1"/>
    <s v="South"/>
    <n v="0"/>
    <n v="0"/>
    <n v="0"/>
    <n v="0"/>
    <x v="0"/>
  </r>
  <r>
    <s v="Essex"/>
    <s v="CPT"/>
    <x v="0"/>
    <x v="4"/>
    <x v="1"/>
    <s v="West"/>
    <n v="0"/>
    <n v="0"/>
    <n v="0"/>
    <n v="0"/>
    <x v="0"/>
  </r>
  <r>
    <s v="Essex"/>
    <s v="CPT"/>
    <x v="1"/>
    <x v="0"/>
    <x v="0"/>
    <s v="North"/>
    <n v="7"/>
    <m/>
    <m/>
    <m/>
    <x v="1"/>
  </r>
  <r>
    <s v="Essex"/>
    <s v="CPT"/>
    <x v="1"/>
    <x v="0"/>
    <x v="0"/>
    <s v="East"/>
    <n v="5"/>
    <n v="5"/>
    <n v="5"/>
    <n v="7"/>
    <x v="2"/>
  </r>
  <r>
    <s v="Essex"/>
    <s v="CPT"/>
    <x v="1"/>
    <x v="0"/>
    <x v="0"/>
    <s v="South"/>
    <n v="5"/>
    <n v="5"/>
    <n v="6"/>
    <m/>
    <x v="3"/>
  </r>
  <r>
    <s v="Essex"/>
    <s v="CPT"/>
    <x v="1"/>
    <x v="0"/>
    <x v="0"/>
    <s v="West"/>
    <n v="5"/>
    <n v="5"/>
    <n v="2"/>
    <n v="5"/>
    <x v="4"/>
  </r>
  <r>
    <s v="Essex"/>
    <s v="CPT"/>
    <x v="1"/>
    <x v="1"/>
    <x v="0"/>
    <s v="North"/>
    <m/>
    <m/>
    <m/>
    <m/>
    <x v="5"/>
  </r>
  <r>
    <s v="Essex"/>
    <s v="CPT"/>
    <x v="1"/>
    <x v="1"/>
    <x v="0"/>
    <s v="East"/>
    <m/>
    <m/>
    <m/>
    <m/>
    <x v="5"/>
  </r>
  <r>
    <s v="Essex"/>
    <s v="CPT"/>
    <x v="1"/>
    <x v="1"/>
    <x v="0"/>
    <s v="South"/>
    <m/>
    <m/>
    <m/>
    <m/>
    <x v="5"/>
  </r>
  <r>
    <s v="Essex"/>
    <s v="CPT"/>
    <x v="1"/>
    <x v="1"/>
    <x v="0"/>
    <s v="West"/>
    <m/>
    <m/>
    <m/>
    <m/>
    <x v="5"/>
  </r>
  <r>
    <s v="Essex"/>
    <s v="CPT"/>
    <x v="1"/>
    <x v="2"/>
    <x v="0"/>
    <s v="North"/>
    <m/>
    <m/>
    <m/>
    <m/>
    <x v="5"/>
  </r>
  <r>
    <s v="Essex"/>
    <s v="CPT"/>
    <x v="1"/>
    <x v="2"/>
    <x v="0"/>
    <s v="East"/>
    <m/>
    <m/>
    <m/>
    <m/>
    <x v="5"/>
  </r>
  <r>
    <s v="Essex"/>
    <s v="CPT"/>
    <x v="1"/>
    <x v="2"/>
    <x v="0"/>
    <s v="South"/>
    <m/>
    <m/>
    <m/>
    <m/>
    <x v="5"/>
  </r>
  <r>
    <s v="Essex"/>
    <s v="CPT"/>
    <x v="1"/>
    <x v="2"/>
    <x v="0"/>
    <s v="West"/>
    <m/>
    <m/>
    <m/>
    <m/>
    <x v="5"/>
  </r>
  <r>
    <s v="Essex"/>
    <s v="CPT"/>
    <x v="1"/>
    <x v="3"/>
    <x v="1"/>
    <s v="North"/>
    <n v="4"/>
    <n v="5"/>
    <n v="5"/>
    <m/>
    <x v="6"/>
  </r>
  <r>
    <s v="Essex"/>
    <s v="CPT"/>
    <x v="1"/>
    <x v="3"/>
    <x v="1"/>
    <s v="East"/>
    <n v="3"/>
    <n v="5"/>
    <n v="5"/>
    <n v="3"/>
    <x v="7"/>
  </r>
  <r>
    <s v="Essex"/>
    <s v="CPT"/>
    <x v="1"/>
    <x v="3"/>
    <x v="1"/>
    <s v="South"/>
    <n v="10"/>
    <n v="11"/>
    <n v="10"/>
    <n v="10"/>
    <x v="8"/>
  </r>
  <r>
    <s v="Essex"/>
    <s v="CPT"/>
    <x v="1"/>
    <x v="3"/>
    <x v="1"/>
    <s v="West"/>
    <n v="5"/>
    <n v="4"/>
    <n v="5"/>
    <n v="4"/>
    <x v="9"/>
  </r>
  <r>
    <s v="Essex"/>
    <s v="CPT"/>
    <x v="1"/>
    <x v="4"/>
    <x v="1"/>
    <s v="North"/>
    <m/>
    <m/>
    <m/>
    <m/>
    <x v="5"/>
  </r>
  <r>
    <s v="Essex"/>
    <s v="CPT"/>
    <x v="1"/>
    <x v="4"/>
    <x v="1"/>
    <s v="East"/>
    <n v="2"/>
    <n v="5"/>
    <m/>
    <m/>
    <x v="10"/>
  </r>
  <r>
    <s v="Essex"/>
    <s v="CPT"/>
    <x v="1"/>
    <x v="4"/>
    <x v="1"/>
    <s v="South"/>
    <m/>
    <m/>
    <m/>
    <m/>
    <x v="5"/>
  </r>
  <r>
    <s v="Essex"/>
    <s v="CPT"/>
    <x v="1"/>
    <x v="4"/>
    <x v="1"/>
    <s v="West"/>
    <m/>
    <m/>
    <m/>
    <m/>
    <x v="5"/>
  </r>
  <r>
    <s v="Essex"/>
    <s v="CPT"/>
    <x v="2"/>
    <x v="0"/>
    <x v="0"/>
    <s v="North"/>
    <n v="13"/>
    <n v="11"/>
    <m/>
    <m/>
    <x v="11"/>
  </r>
  <r>
    <s v="Essex"/>
    <s v="CPT"/>
    <x v="2"/>
    <x v="0"/>
    <x v="0"/>
    <s v="East"/>
    <n v="10"/>
    <n v="10"/>
    <n v="10"/>
    <n v="13"/>
    <x v="12"/>
  </r>
  <r>
    <s v="Essex"/>
    <s v="CPT"/>
    <x v="2"/>
    <x v="0"/>
    <x v="0"/>
    <s v="South"/>
    <n v="8"/>
    <n v="10"/>
    <n v="10"/>
    <n v="9"/>
    <x v="13"/>
  </r>
  <r>
    <s v="Essex"/>
    <s v="CPT"/>
    <x v="2"/>
    <x v="0"/>
    <x v="0"/>
    <s v="West"/>
    <n v="10"/>
    <n v="8"/>
    <n v="11"/>
    <n v="11"/>
    <x v="14"/>
  </r>
  <r>
    <s v="Essex"/>
    <s v="CPT"/>
    <x v="2"/>
    <x v="1"/>
    <x v="0"/>
    <s v="North"/>
    <m/>
    <m/>
    <m/>
    <m/>
    <x v="5"/>
  </r>
  <r>
    <s v="Essex"/>
    <s v="CPT"/>
    <x v="2"/>
    <x v="1"/>
    <x v="0"/>
    <s v="East"/>
    <m/>
    <m/>
    <m/>
    <m/>
    <x v="5"/>
  </r>
  <r>
    <s v="Essex"/>
    <s v="CPT"/>
    <x v="2"/>
    <x v="1"/>
    <x v="0"/>
    <s v="South"/>
    <m/>
    <m/>
    <m/>
    <m/>
    <x v="5"/>
  </r>
  <r>
    <s v="Essex"/>
    <s v="CPT"/>
    <x v="2"/>
    <x v="1"/>
    <x v="0"/>
    <s v="West"/>
    <m/>
    <m/>
    <m/>
    <m/>
    <x v="5"/>
  </r>
  <r>
    <s v="Essex"/>
    <s v="CPT"/>
    <x v="2"/>
    <x v="2"/>
    <x v="0"/>
    <s v="North"/>
    <m/>
    <m/>
    <m/>
    <m/>
    <x v="5"/>
  </r>
  <r>
    <s v="Essex"/>
    <s v="CPT"/>
    <x v="2"/>
    <x v="2"/>
    <x v="0"/>
    <s v="East"/>
    <m/>
    <m/>
    <m/>
    <m/>
    <x v="5"/>
  </r>
  <r>
    <s v="Essex"/>
    <s v="CPT"/>
    <x v="2"/>
    <x v="2"/>
    <x v="0"/>
    <s v="South"/>
    <m/>
    <m/>
    <m/>
    <m/>
    <x v="5"/>
  </r>
  <r>
    <s v="Essex"/>
    <s v="CPT"/>
    <x v="2"/>
    <x v="2"/>
    <x v="0"/>
    <s v="West"/>
    <m/>
    <m/>
    <m/>
    <m/>
    <x v="5"/>
  </r>
  <r>
    <s v="Essex"/>
    <s v="CPT"/>
    <x v="2"/>
    <x v="3"/>
    <x v="1"/>
    <s v="North"/>
    <m/>
    <m/>
    <m/>
    <m/>
    <x v="5"/>
  </r>
  <r>
    <s v="Essex"/>
    <s v="CPT"/>
    <x v="2"/>
    <x v="3"/>
    <x v="1"/>
    <s v="East"/>
    <m/>
    <m/>
    <m/>
    <m/>
    <x v="5"/>
  </r>
  <r>
    <s v="Essex"/>
    <s v="CPT"/>
    <x v="2"/>
    <x v="3"/>
    <x v="1"/>
    <s v="South"/>
    <n v="11"/>
    <n v="10"/>
    <n v="13"/>
    <n v="18"/>
    <x v="15"/>
  </r>
  <r>
    <s v="Essex"/>
    <s v="CPT"/>
    <x v="2"/>
    <x v="3"/>
    <x v="1"/>
    <s v="West"/>
    <n v="19"/>
    <n v="18"/>
    <n v="19"/>
    <n v="20"/>
    <x v="16"/>
  </r>
  <r>
    <s v="Essex"/>
    <s v="CPT"/>
    <x v="2"/>
    <x v="4"/>
    <x v="1"/>
    <s v="North"/>
    <m/>
    <m/>
    <m/>
    <m/>
    <x v="5"/>
  </r>
  <r>
    <s v="Essex"/>
    <s v="CPT"/>
    <x v="2"/>
    <x v="4"/>
    <x v="1"/>
    <s v="East"/>
    <n v="18"/>
    <n v="19"/>
    <n v="17"/>
    <n v="20"/>
    <x v="17"/>
  </r>
  <r>
    <s v="Essex"/>
    <s v="CPT"/>
    <x v="2"/>
    <x v="4"/>
    <x v="1"/>
    <s v="South"/>
    <m/>
    <m/>
    <m/>
    <m/>
    <x v="5"/>
  </r>
  <r>
    <s v="Essex"/>
    <s v="CPT"/>
    <x v="2"/>
    <x v="4"/>
    <x v="1"/>
    <s v="West"/>
    <n v="17"/>
    <n v="21"/>
    <n v="20"/>
    <n v="18"/>
    <x v="16"/>
  </r>
  <r>
    <s v="Essex"/>
    <s v="CPT"/>
    <x v="3"/>
    <x v="0"/>
    <x v="0"/>
    <s v="North"/>
    <m/>
    <m/>
    <m/>
    <m/>
    <x v="5"/>
  </r>
  <r>
    <s v="Essex"/>
    <s v="CPT"/>
    <x v="3"/>
    <x v="0"/>
    <x v="0"/>
    <s v="East"/>
    <m/>
    <m/>
    <m/>
    <m/>
    <x v="5"/>
  </r>
  <r>
    <s v="Essex"/>
    <s v="CPT"/>
    <x v="3"/>
    <x v="0"/>
    <x v="0"/>
    <s v="South"/>
    <m/>
    <m/>
    <m/>
    <m/>
    <x v="5"/>
  </r>
  <r>
    <s v="Essex"/>
    <s v="CPT"/>
    <x v="3"/>
    <x v="0"/>
    <x v="0"/>
    <s v="West"/>
    <m/>
    <m/>
    <m/>
    <m/>
    <x v="5"/>
  </r>
  <r>
    <s v="Essex"/>
    <s v="CPT"/>
    <x v="3"/>
    <x v="1"/>
    <x v="0"/>
    <s v="North"/>
    <m/>
    <m/>
    <m/>
    <m/>
    <x v="5"/>
  </r>
  <r>
    <s v="Essex"/>
    <s v="CPT"/>
    <x v="3"/>
    <x v="1"/>
    <x v="0"/>
    <s v="East"/>
    <m/>
    <m/>
    <m/>
    <m/>
    <x v="5"/>
  </r>
  <r>
    <s v="Essex"/>
    <s v="CPT"/>
    <x v="3"/>
    <x v="1"/>
    <x v="0"/>
    <s v="South"/>
    <m/>
    <m/>
    <m/>
    <m/>
    <x v="5"/>
  </r>
  <r>
    <s v="Essex"/>
    <s v="CPT"/>
    <x v="3"/>
    <x v="1"/>
    <x v="0"/>
    <s v="West"/>
    <m/>
    <m/>
    <m/>
    <m/>
    <x v="5"/>
  </r>
  <r>
    <s v="Essex"/>
    <s v="CPT"/>
    <x v="3"/>
    <x v="2"/>
    <x v="0"/>
    <s v="North"/>
    <m/>
    <m/>
    <m/>
    <m/>
    <x v="5"/>
  </r>
  <r>
    <s v="Essex"/>
    <s v="CPT"/>
    <x v="3"/>
    <x v="2"/>
    <x v="0"/>
    <s v="East"/>
    <m/>
    <m/>
    <m/>
    <m/>
    <x v="5"/>
  </r>
  <r>
    <s v="Essex"/>
    <s v="CPT"/>
    <x v="3"/>
    <x v="2"/>
    <x v="0"/>
    <s v="South"/>
    <m/>
    <m/>
    <m/>
    <m/>
    <x v="5"/>
  </r>
  <r>
    <s v="Essex"/>
    <s v="CPT"/>
    <x v="3"/>
    <x v="2"/>
    <x v="0"/>
    <s v="West"/>
    <m/>
    <m/>
    <m/>
    <m/>
    <x v="5"/>
  </r>
  <r>
    <s v="Essex"/>
    <s v="CPT"/>
    <x v="3"/>
    <x v="3"/>
    <x v="1"/>
    <s v="North"/>
    <n v="15"/>
    <n v="14"/>
    <n v="20"/>
    <n v="13"/>
    <x v="18"/>
  </r>
  <r>
    <s v="Essex"/>
    <s v="CPT"/>
    <x v="3"/>
    <x v="3"/>
    <x v="1"/>
    <s v="East"/>
    <n v="21"/>
    <n v="34"/>
    <n v="35"/>
    <n v="23"/>
    <x v="19"/>
  </r>
  <r>
    <s v="Essex"/>
    <s v="CPT"/>
    <x v="3"/>
    <x v="3"/>
    <x v="1"/>
    <s v="South"/>
    <n v="38"/>
    <n v="37"/>
    <n v="39"/>
    <m/>
    <x v="20"/>
  </r>
  <r>
    <s v="Essex"/>
    <s v="CPT"/>
    <x v="3"/>
    <x v="3"/>
    <x v="1"/>
    <s v="West"/>
    <n v="24"/>
    <n v="20"/>
    <n v="30"/>
    <n v="40"/>
    <x v="21"/>
  </r>
  <r>
    <s v="Essex"/>
    <s v="CPT"/>
    <x v="3"/>
    <x v="4"/>
    <x v="1"/>
    <s v="North"/>
    <n v="17"/>
    <n v="15"/>
    <n v="15"/>
    <m/>
    <x v="22"/>
  </r>
  <r>
    <s v="Essex"/>
    <s v="CPT"/>
    <x v="3"/>
    <x v="4"/>
    <x v="1"/>
    <s v="East"/>
    <n v="35"/>
    <n v="25"/>
    <n v="40"/>
    <n v="38"/>
    <x v="23"/>
  </r>
  <r>
    <s v="Essex"/>
    <s v="CPT"/>
    <x v="3"/>
    <x v="4"/>
    <x v="1"/>
    <s v="South"/>
    <n v="22"/>
    <n v="30"/>
    <m/>
    <n v="30"/>
    <x v="24"/>
  </r>
  <r>
    <s v="Essex"/>
    <s v="CPT"/>
    <x v="3"/>
    <x v="4"/>
    <x v="1"/>
    <s v="West"/>
    <n v="22"/>
    <n v="30"/>
    <n v="20"/>
    <m/>
    <x v="25"/>
  </r>
</pivotCacheRecords>
</file>

<file path=xl/pivotCache/pivotCacheRecords10.xml><?xml version="1.0" encoding="utf-8"?>
<pivotCacheRecords xmlns="http://schemas.openxmlformats.org/spreadsheetml/2006/main" xmlns:r="http://schemas.openxmlformats.org/officeDocument/2006/relationships" count="40">
  <r>
    <s v="Rowley"/>
    <s v="Railroad Ave"/>
    <x v="0"/>
    <x v="0"/>
    <s v="Reference"/>
    <s v="Downstream"/>
    <s v="North"/>
    <n v="0"/>
    <n v="0"/>
    <n v="0"/>
    <n v="0"/>
    <n v="0"/>
  </r>
  <r>
    <s v="Rowley"/>
    <s v="Railroad Ave"/>
    <x v="0"/>
    <x v="0"/>
    <s v="Reference"/>
    <s v="Downstream"/>
    <s v="East"/>
    <n v="0"/>
    <n v="0"/>
    <n v="0"/>
    <n v="0"/>
    <n v="0"/>
  </r>
  <r>
    <s v="Rowley"/>
    <s v="Railroad Ave"/>
    <x v="0"/>
    <x v="0"/>
    <s v="Reference"/>
    <s v="Downstream"/>
    <s v="South"/>
    <n v="0"/>
    <n v="0"/>
    <n v="0"/>
    <n v="0"/>
    <n v="0"/>
  </r>
  <r>
    <s v="Rowley"/>
    <s v="Railroad Ave"/>
    <x v="0"/>
    <x v="0"/>
    <s v="Reference"/>
    <s v="Downstream"/>
    <s v="West"/>
    <n v="0"/>
    <n v="0"/>
    <n v="0"/>
    <n v="0"/>
    <n v="0"/>
  </r>
  <r>
    <s v="Rowley"/>
    <s v="Railroad Ave"/>
    <x v="0"/>
    <x v="1"/>
    <s v="Reference"/>
    <s v="Downstream"/>
    <s v="North"/>
    <n v="0"/>
    <n v="0"/>
    <n v="0"/>
    <n v="0"/>
    <n v="0"/>
  </r>
  <r>
    <s v="Rowley"/>
    <s v="Railroad Ave"/>
    <x v="0"/>
    <x v="1"/>
    <s v="Reference"/>
    <s v="Downstream"/>
    <s v="East"/>
    <n v="0"/>
    <n v="0"/>
    <n v="0"/>
    <n v="0"/>
    <n v="0"/>
  </r>
  <r>
    <s v="Rowley"/>
    <s v="Railroad Ave"/>
    <x v="0"/>
    <x v="1"/>
    <s v="Reference"/>
    <s v="Downstream"/>
    <s v="South"/>
    <n v="0"/>
    <n v="0"/>
    <n v="0"/>
    <n v="0"/>
    <n v="0"/>
  </r>
  <r>
    <s v="Rowley"/>
    <s v="Railroad Ave"/>
    <x v="0"/>
    <x v="1"/>
    <s v="Reference"/>
    <s v="Downstream"/>
    <s v="West"/>
    <n v="0"/>
    <n v="0"/>
    <n v="0"/>
    <n v="0"/>
    <n v="0"/>
  </r>
  <r>
    <s v="Rowley"/>
    <s v="Railroad Ave"/>
    <x v="0"/>
    <x v="2"/>
    <s v="Reference"/>
    <s v="Downstream"/>
    <s v="North"/>
    <n v="0"/>
    <n v="0"/>
    <n v="0"/>
    <n v="0"/>
    <n v="0"/>
  </r>
  <r>
    <s v="Rowley"/>
    <s v="Railroad Ave"/>
    <x v="0"/>
    <x v="2"/>
    <s v="Reference"/>
    <s v="Downstream"/>
    <s v="East"/>
    <n v="0"/>
    <n v="0"/>
    <n v="0"/>
    <n v="0"/>
    <n v="0"/>
  </r>
  <r>
    <s v="Rowley"/>
    <s v="Railroad Ave"/>
    <x v="0"/>
    <x v="2"/>
    <s v="Reference"/>
    <s v="Downstream"/>
    <s v="South"/>
    <n v="0"/>
    <n v="0"/>
    <n v="0"/>
    <n v="0"/>
    <n v="0"/>
  </r>
  <r>
    <s v="Rowley"/>
    <s v="Railroad Ave"/>
    <x v="0"/>
    <x v="2"/>
    <s v="Reference"/>
    <s v="Downstream"/>
    <s v="West"/>
    <n v="0"/>
    <n v="0"/>
    <n v="0"/>
    <n v="0"/>
    <n v="0"/>
  </r>
  <r>
    <s v="Rowley"/>
    <s v="Railroad Ave"/>
    <x v="1"/>
    <x v="0"/>
    <s v="Reference"/>
    <s v="Downstream"/>
    <s v="North"/>
    <n v="10"/>
    <n v="7"/>
    <m/>
    <m/>
    <n v="8.5"/>
  </r>
  <r>
    <s v="Rowley"/>
    <s v="Railroad Ave"/>
    <x v="1"/>
    <x v="0"/>
    <s v="Reference"/>
    <s v="Downstream"/>
    <s v="East"/>
    <n v="5"/>
    <n v="10"/>
    <n v="7"/>
    <n v="10"/>
    <n v="8"/>
  </r>
  <r>
    <s v="Rowley"/>
    <s v="Railroad Ave"/>
    <x v="1"/>
    <x v="0"/>
    <s v="Reference"/>
    <s v="Downstream"/>
    <s v="South"/>
    <n v="9"/>
    <n v="7"/>
    <m/>
    <m/>
    <n v="8"/>
  </r>
  <r>
    <s v="Rowley"/>
    <s v="Railroad Ave"/>
    <x v="1"/>
    <x v="0"/>
    <s v="Reference"/>
    <s v="Downstream"/>
    <s v="West"/>
    <n v="11"/>
    <n v="5"/>
    <n v="4"/>
    <n v="10"/>
    <n v="7.5"/>
  </r>
  <r>
    <s v="Rowley"/>
    <s v="Railroad Ave"/>
    <x v="1"/>
    <x v="1"/>
    <s v="Reference"/>
    <s v="Downstream"/>
    <s v="North"/>
    <n v="18"/>
    <n v="11"/>
    <n v="17"/>
    <n v="12"/>
    <n v="14.5"/>
  </r>
  <r>
    <s v="Rowley"/>
    <s v="Railroad Ave"/>
    <x v="1"/>
    <x v="1"/>
    <s v="Reference"/>
    <s v="Downstream"/>
    <s v="East"/>
    <n v="14"/>
    <n v="16"/>
    <n v="20"/>
    <n v="8"/>
    <n v="14.5"/>
  </r>
  <r>
    <s v="Rowley"/>
    <s v="Railroad Ave"/>
    <x v="1"/>
    <x v="1"/>
    <s v="Reference"/>
    <s v="Downstream"/>
    <s v="South"/>
    <n v="14"/>
    <n v="11"/>
    <n v="12"/>
    <n v="8"/>
    <n v="11.25"/>
  </r>
  <r>
    <s v="Rowley"/>
    <s v="Railroad Ave"/>
    <x v="1"/>
    <x v="1"/>
    <s v="Reference"/>
    <s v="Downstream"/>
    <s v="West"/>
    <n v="12"/>
    <n v="12"/>
    <n v="9"/>
    <n v="9"/>
    <n v="10.5"/>
  </r>
  <r>
    <s v="Rowley"/>
    <s v="Railroad Ave"/>
    <x v="1"/>
    <x v="2"/>
    <s v="Reference"/>
    <s v="Downstream"/>
    <s v="North"/>
    <n v="7"/>
    <n v="8"/>
    <n v="4"/>
    <n v="10"/>
    <n v="7.25"/>
  </r>
  <r>
    <s v="Rowley"/>
    <s v="Railroad Ave"/>
    <x v="1"/>
    <x v="2"/>
    <s v="Reference"/>
    <s v="Downstream"/>
    <s v="East"/>
    <n v="13"/>
    <n v="15"/>
    <n v="5"/>
    <n v="4"/>
    <n v="9.25"/>
  </r>
  <r>
    <s v="Rowley"/>
    <s v="Railroad Ave"/>
    <x v="1"/>
    <x v="2"/>
    <s v="Reference"/>
    <s v="Downstream"/>
    <s v="South"/>
    <n v="9"/>
    <n v="9"/>
    <n v="7"/>
    <n v="3"/>
    <n v="7"/>
  </r>
  <r>
    <s v="Rowley"/>
    <s v="Railroad Ave"/>
    <x v="1"/>
    <x v="2"/>
    <s v="Reference"/>
    <s v="Downstream"/>
    <s v="West"/>
    <n v="3"/>
    <n v="5"/>
    <n v="3"/>
    <n v="2"/>
    <n v="3.25"/>
  </r>
  <r>
    <s v="Rowley"/>
    <s v="Railroad Ave"/>
    <x v="2"/>
    <x v="1"/>
    <s v="Reference"/>
    <s v="Downstream"/>
    <s v="North"/>
    <n v="10"/>
    <n v="7"/>
    <n v="9"/>
    <n v="13"/>
    <n v="9.75"/>
  </r>
  <r>
    <s v="Rowley"/>
    <s v="Railroad Ave"/>
    <x v="2"/>
    <x v="1"/>
    <s v="Reference"/>
    <s v="Downstream"/>
    <s v="East"/>
    <n v="10"/>
    <n v="12"/>
    <n v="10"/>
    <n v="9"/>
    <n v="10.25"/>
  </r>
  <r>
    <s v="Rowley"/>
    <s v="Railroad Ave"/>
    <x v="2"/>
    <x v="1"/>
    <s v="Reference"/>
    <s v="Downstream"/>
    <s v="South"/>
    <n v="10"/>
    <n v="11"/>
    <n v="7"/>
    <n v="9"/>
    <n v="9.25"/>
  </r>
  <r>
    <s v="Rowley"/>
    <s v="Railroad Ave"/>
    <x v="2"/>
    <x v="1"/>
    <s v="Reference"/>
    <s v="Downstream"/>
    <s v="West"/>
    <n v="11"/>
    <n v="10"/>
    <n v="10"/>
    <n v="9"/>
    <n v="10"/>
  </r>
  <r>
    <s v="Rowley"/>
    <s v="Railroad Ave"/>
    <x v="2"/>
    <x v="2"/>
    <s v="Reference"/>
    <s v="Downstream"/>
    <s v="North"/>
    <n v="10"/>
    <n v="12"/>
    <n v="16"/>
    <n v="10"/>
    <n v="12"/>
  </r>
  <r>
    <s v="Rowley"/>
    <s v="Railroad Ave"/>
    <x v="2"/>
    <x v="2"/>
    <s v="Reference"/>
    <s v="Downstream"/>
    <s v="East"/>
    <n v="9"/>
    <n v="9"/>
    <n v="7"/>
    <n v="8"/>
    <n v="8.25"/>
  </r>
  <r>
    <s v="Rowley"/>
    <s v="Railroad Ave"/>
    <x v="2"/>
    <x v="2"/>
    <s v="Reference"/>
    <s v="Downstream"/>
    <s v="South"/>
    <n v="7"/>
    <n v="8"/>
    <n v="13"/>
    <n v="14"/>
    <n v="10.5"/>
  </r>
  <r>
    <s v="Rowley"/>
    <s v="Railroad Ave"/>
    <x v="2"/>
    <x v="2"/>
    <s v="Reference"/>
    <s v="Downstream"/>
    <s v="West"/>
    <n v="16"/>
    <n v="17"/>
    <n v="13"/>
    <n v="15"/>
    <n v="15.25"/>
  </r>
  <r>
    <s v="Rowley"/>
    <s v="Railroad Ave"/>
    <x v="3"/>
    <x v="0"/>
    <s v="Reference"/>
    <s v="Downstream"/>
    <s v="North"/>
    <n v="14"/>
    <n v="17"/>
    <n v="16"/>
    <m/>
    <n v="15.666666666666666"/>
  </r>
  <r>
    <s v="Rowley"/>
    <s v="Railroad Ave"/>
    <x v="3"/>
    <x v="0"/>
    <s v="Reference"/>
    <s v="Downstream"/>
    <s v="East"/>
    <n v="30"/>
    <n v="16"/>
    <n v="18"/>
    <n v="15"/>
    <n v="19.75"/>
  </r>
  <r>
    <s v="Rowley"/>
    <s v="Railroad Ave"/>
    <x v="3"/>
    <x v="0"/>
    <s v="Reference"/>
    <s v="Downstream"/>
    <s v="South"/>
    <n v="15"/>
    <n v="22"/>
    <n v="22"/>
    <n v="25"/>
    <n v="21"/>
  </r>
  <r>
    <s v="Rowley"/>
    <s v="Railroad Ave"/>
    <x v="3"/>
    <x v="0"/>
    <s v="Reference"/>
    <s v="Downstream"/>
    <s v="West"/>
    <n v="15"/>
    <n v="19"/>
    <n v="14"/>
    <n v="18"/>
    <n v="16.5"/>
  </r>
  <r>
    <s v="Rowley"/>
    <s v="Railroad Ave"/>
    <x v="3"/>
    <x v="1"/>
    <s v="Reference"/>
    <s v="Downstream"/>
    <s v="North"/>
    <n v="24"/>
    <n v="24"/>
    <n v="23"/>
    <n v="20"/>
    <n v="22.75"/>
  </r>
  <r>
    <s v="Rowley"/>
    <s v="Railroad Ave"/>
    <x v="3"/>
    <x v="1"/>
    <s v="Reference"/>
    <s v="Downstream"/>
    <s v="East"/>
    <n v="24"/>
    <n v="26"/>
    <n v="26"/>
    <n v="24"/>
    <n v="25"/>
  </r>
  <r>
    <s v="Rowley"/>
    <s v="Railroad Ave"/>
    <x v="3"/>
    <x v="1"/>
    <s v="Reference"/>
    <s v="Downstream"/>
    <s v="South"/>
    <n v="30"/>
    <n v="35"/>
    <n v="21"/>
    <n v="26"/>
    <n v="28"/>
  </r>
  <r>
    <s v="Rowley"/>
    <s v="Railroad Ave"/>
    <x v="3"/>
    <x v="1"/>
    <s v="Reference"/>
    <s v="Downstream"/>
    <s v="West"/>
    <n v="31"/>
    <n v="21"/>
    <n v="20"/>
    <m/>
    <n v="24"/>
  </r>
</pivotCacheRecords>
</file>

<file path=xl/pivotCache/pivotCacheRecords11.xml><?xml version="1.0" encoding="utf-8"?>
<pivotCacheRecords xmlns="http://schemas.openxmlformats.org/spreadsheetml/2006/main" xmlns:r="http://schemas.openxmlformats.org/officeDocument/2006/relationships" count="32">
  <r>
    <s v="Salisbury"/>
    <s v="RR"/>
    <x v="0"/>
    <x v="0"/>
    <s v="Reference"/>
    <s v="Downstream"/>
    <s v="North"/>
    <n v="0"/>
    <n v="0"/>
    <n v="0"/>
    <n v="0"/>
    <n v="0"/>
  </r>
  <r>
    <s v="Salisbury"/>
    <s v="RR"/>
    <x v="0"/>
    <x v="0"/>
    <s v="Reference"/>
    <s v="Downstream"/>
    <s v="East"/>
    <n v="0"/>
    <n v="0"/>
    <n v="0"/>
    <n v="0"/>
    <n v="0"/>
  </r>
  <r>
    <s v="Salisbury"/>
    <s v="RR"/>
    <x v="0"/>
    <x v="0"/>
    <s v="Reference"/>
    <s v="Downstream"/>
    <s v="South"/>
    <n v="0"/>
    <n v="0"/>
    <n v="0"/>
    <n v="0"/>
    <n v="0"/>
  </r>
  <r>
    <s v="Salisbury"/>
    <s v="RR"/>
    <x v="0"/>
    <x v="0"/>
    <s v="Reference"/>
    <s v="Downstream"/>
    <s v="West"/>
    <n v="0"/>
    <n v="0"/>
    <n v="0"/>
    <n v="0"/>
    <n v="0"/>
  </r>
  <r>
    <s v="Salisbury"/>
    <s v="RR"/>
    <x v="0"/>
    <x v="1"/>
    <s v="Reference"/>
    <s v="Downstream"/>
    <s v="North"/>
    <n v="0"/>
    <n v="0"/>
    <n v="0"/>
    <n v="0"/>
    <n v="0"/>
  </r>
  <r>
    <s v="Salisbury"/>
    <s v="RR"/>
    <x v="0"/>
    <x v="1"/>
    <s v="Reference"/>
    <s v="Downstream"/>
    <s v="East"/>
    <n v="0"/>
    <n v="0"/>
    <n v="0"/>
    <n v="0"/>
    <n v="0"/>
  </r>
  <r>
    <s v="Salisbury"/>
    <s v="RR"/>
    <x v="0"/>
    <x v="1"/>
    <s v="Reference"/>
    <s v="Downstream"/>
    <s v="South"/>
    <n v="0"/>
    <n v="0"/>
    <n v="0"/>
    <n v="0"/>
    <n v="0"/>
  </r>
  <r>
    <s v="Salisbury"/>
    <s v="RR"/>
    <x v="0"/>
    <x v="1"/>
    <s v="Reference"/>
    <s v="Downstream"/>
    <s v="West"/>
    <n v="0"/>
    <n v="0"/>
    <n v="0"/>
    <n v="0"/>
    <n v="0"/>
  </r>
  <r>
    <s v="Salisbury"/>
    <s v="RR"/>
    <x v="0"/>
    <x v="2"/>
    <s v="Reference"/>
    <s v="Downstream"/>
    <s v="North"/>
    <n v="0"/>
    <n v="0"/>
    <n v="0"/>
    <n v="0"/>
    <n v="0"/>
  </r>
  <r>
    <s v="Salisbury"/>
    <s v="RR"/>
    <x v="0"/>
    <x v="2"/>
    <s v="Reference"/>
    <s v="Downstream"/>
    <s v="East"/>
    <n v="0"/>
    <n v="0"/>
    <n v="0"/>
    <n v="0"/>
    <n v="0"/>
  </r>
  <r>
    <s v="Salisbury"/>
    <s v="RR"/>
    <x v="0"/>
    <x v="2"/>
    <s v="Reference"/>
    <s v="Downstream"/>
    <s v="South"/>
    <n v="0"/>
    <n v="0"/>
    <n v="0"/>
    <n v="0"/>
    <n v="0"/>
  </r>
  <r>
    <s v="Salisbury"/>
    <s v="RR"/>
    <x v="0"/>
    <x v="2"/>
    <s v="Reference"/>
    <s v="Downstream"/>
    <s v="West"/>
    <n v="0"/>
    <n v="0"/>
    <n v="0"/>
    <n v="0"/>
    <n v="0"/>
  </r>
  <r>
    <s v="Salisbury"/>
    <s v="RR"/>
    <x v="1"/>
    <x v="0"/>
    <s v="Reference"/>
    <s v="Downstream"/>
    <s v="North"/>
    <n v="1"/>
    <n v="3"/>
    <n v="2"/>
    <n v="2"/>
    <n v="2"/>
  </r>
  <r>
    <s v="Salisbury"/>
    <s v="RR"/>
    <x v="1"/>
    <x v="0"/>
    <s v="Reference"/>
    <s v="Downstream"/>
    <s v="East"/>
    <n v="2"/>
    <n v="2"/>
    <n v="2"/>
    <n v="2"/>
    <n v="2"/>
  </r>
  <r>
    <s v="Salisbury"/>
    <s v="RR"/>
    <x v="1"/>
    <x v="0"/>
    <s v="Reference"/>
    <s v="Downstream"/>
    <s v="South"/>
    <n v="2"/>
    <n v="1"/>
    <n v="2"/>
    <n v="1"/>
    <n v="1.5"/>
  </r>
  <r>
    <s v="Salisbury"/>
    <s v="RR"/>
    <x v="1"/>
    <x v="0"/>
    <s v="Reference"/>
    <s v="Downstream"/>
    <s v="West"/>
    <n v="2"/>
    <n v="4"/>
    <n v="5"/>
    <n v="4"/>
    <n v="3.75"/>
  </r>
  <r>
    <s v="Salisbury"/>
    <s v="RR"/>
    <x v="1"/>
    <x v="1"/>
    <s v="Reference"/>
    <s v="Downstream"/>
    <s v="North"/>
    <n v="15"/>
    <n v="8"/>
    <n v="10"/>
    <m/>
    <n v="11"/>
  </r>
  <r>
    <s v="Salisbury"/>
    <s v="RR"/>
    <x v="1"/>
    <x v="1"/>
    <s v="Reference"/>
    <s v="Downstream"/>
    <s v="East"/>
    <n v="5"/>
    <n v="5"/>
    <n v="7"/>
    <n v="10"/>
    <n v="6.75"/>
  </r>
  <r>
    <s v="Salisbury"/>
    <s v="RR"/>
    <x v="1"/>
    <x v="1"/>
    <s v="Reference"/>
    <s v="Downstream"/>
    <s v="South"/>
    <m/>
    <m/>
    <m/>
    <m/>
    <n v="0"/>
  </r>
  <r>
    <s v="Salisbury"/>
    <s v="RR"/>
    <x v="1"/>
    <x v="1"/>
    <s v="Reference"/>
    <s v="Downstream"/>
    <s v="West"/>
    <n v="8"/>
    <n v="5"/>
    <n v="10"/>
    <n v="5"/>
    <n v="7"/>
  </r>
  <r>
    <s v="Salisbury"/>
    <s v="RR"/>
    <x v="1"/>
    <x v="2"/>
    <s v="Reference"/>
    <s v="Downstream"/>
    <s v="North"/>
    <n v="35"/>
    <n v="10"/>
    <n v="30"/>
    <n v="15"/>
    <n v="22.5"/>
  </r>
  <r>
    <s v="Salisbury"/>
    <s v="RR"/>
    <x v="1"/>
    <x v="2"/>
    <s v="Reference"/>
    <s v="Downstream"/>
    <s v="East"/>
    <n v="18"/>
    <n v="25"/>
    <n v="25"/>
    <n v="30"/>
    <n v="24.5"/>
  </r>
  <r>
    <s v="Salisbury"/>
    <s v="RR"/>
    <x v="1"/>
    <x v="2"/>
    <s v="Reference"/>
    <s v="Downstream"/>
    <s v="South"/>
    <n v="18"/>
    <n v="14"/>
    <n v="14"/>
    <n v="14"/>
    <n v="15"/>
  </r>
  <r>
    <s v="Salisbury"/>
    <s v="RR"/>
    <x v="1"/>
    <x v="2"/>
    <s v="Reference"/>
    <s v="Downstream"/>
    <s v="West"/>
    <n v="30"/>
    <m/>
    <m/>
    <m/>
    <n v="30"/>
  </r>
  <r>
    <s v="Salisbury"/>
    <s v="RR"/>
    <x v="2"/>
    <x v="1"/>
    <s v="Reference"/>
    <s v="Downstream"/>
    <s v="North"/>
    <n v="2"/>
    <n v="8"/>
    <n v="10"/>
    <m/>
    <n v="6.666666666666667"/>
  </r>
  <r>
    <s v="Salisbury"/>
    <s v="RR"/>
    <x v="2"/>
    <x v="1"/>
    <s v="Reference"/>
    <s v="Downstream"/>
    <s v="East"/>
    <n v="8"/>
    <n v="10"/>
    <n v="20"/>
    <n v="8"/>
    <n v="11.5"/>
  </r>
  <r>
    <s v="Salisbury"/>
    <s v="RR"/>
    <x v="2"/>
    <x v="1"/>
    <s v="Reference"/>
    <s v="Downstream"/>
    <s v="South"/>
    <m/>
    <m/>
    <m/>
    <m/>
    <m/>
  </r>
  <r>
    <s v="Salisbury"/>
    <s v="RR"/>
    <x v="2"/>
    <x v="1"/>
    <s v="Reference"/>
    <s v="Downstream"/>
    <s v="West"/>
    <m/>
    <m/>
    <m/>
    <m/>
    <m/>
  </r>
  <r>
    <s v="Salisbury"/>
    <s v="RR"/>
    <x v="2"/>
    <x v="0"/>
    <s v="Reference"/>
    <s v="Downstream"/>
    <s v="North"/>
    <n v="8"/>
    <n v="5"/>
    <n v="5"/>
    <n v="5"/>
    <n v="5.75"/>
  </r>
  <r>
    <s v="Salisbury"/>
    <s v="RR"/>
    <x v="2"/>
    <x v="0"/>
    <s v="Reference"/>
    <s v="Downstream"/>
    <s v="East"/>
    <n v="4"/>
    <n v="4"/>
    <n v="4"/>
    <n v="3"/>
    <n v="3.75"/>
  </r>
  <r>
    <s v="Salisbury"/>
    <s v="RR"/>
    <x v="2"/>
    <x v="0"/>
    <s v="Reference"/>
    <s v="Downstream"/>
    <s v="South"/>
    <n v="3"/>
    <n v="4"/>
    <n v="3"/>
    <n v="5"/>
    <n v="3.75"/>
  </r>
  <r>
    <s v="Salisbury"/>
    <s v="RR"/>
    <x v="2"/>
    <x v="0"/>
    <s v="Reference"/>
    <s v="Downstream"/>
    <s v="West"/>
    <n v="5"/>
    <n v="6"/>
    <n v="7"/>
    <n v="3"/>
    <n v="5.25"/>
  </r>
</pivotCacheRecords>
</file>

<file path=xl/pivotCache/pivotCacheRecords12.xml><?xml version="1.0" encoding="utf-8"?>
<pivotCacheRecords xmlns="http://schemas.openxmlformats.org/spreadsheetml/2006/main" xmlns:r="http://schemas.openxmlformats.org/officeDocument/2006/relationships" count="44">
  <r>
    <s v="Rockport"/>
    <s v="Saratoga Creek"/>
    <x v="0"/>
    <x v="0"/>
    <x v="0"/>
    <s v="Downstream"/>
    <s v="North"/>
    <n v="0"/>
    <n v="0"/>
    <n v="0"/>
    <n v="0"/>
    <n v="0"/>
  </r>
  <r>
    <s v="Rockport"/>
    <s v="Saratoga Creek"/>
    <x v="0"/>
    <x v="0"/>
    <x v="0"/>
    <s v="Downstream"/>
    <s v="East"/>
    <n v="0"/>
    <n v="0"/>
    <n v="0"/>
    <n v="0"/>
    <n v="0"/>
  </r>
  <r>
    <s v="Rockport"/>
    <s v="Saratoga Creek"/>
    <x v="0"/>
    <x v="0"/>
    <x v="0"/>
    <s v="Downstream"/>
    <s v="South"/>
    <n v="0"/>
    <n v="0"/>
    <n v="0"/>
    <n v="0"/>
    <n v="0"/>
  </r>
  <r>
    <s v="Rockport"/>
    <s v="Saratoga Creek"/>
    <x v="0"/>
    <x v="0"/>
    <x v="0"/>
    <s v="Downstream"/>
    <s v="West"/>
    <n v="0"/>
    <n v="0"/>
    <n v="0"/>
    <n v="0"/>
    <n v="0"/>
  </r>
  <r>
    <s v="Rockport"/>
    <s v="Seaview St"/>
    <x v="0"/>
    <x v="1"/>
    <x v="1"/>
    <s v="Upstream"/>
    <s v="North"/>
    <n v="0"/>
    <n v="0"/>
    <n v="0"/>
    <n v="0"/>
    <n v="0"/>
  </r>
  <r>
    <s v="Rockport"/>
    <s v="Seaview St"/>
    <x v="0"/>
    <x v="1"/>
    <x v="1"/>
    <s v="Upstream"/>
    <s v="East"/>
    <n v="0"/>
    <n v="0"/>
    <n v="0"/>
    <n v="0"/>
    <n v="0"/>
  </r>
  <r>
    <s v="Rockport"/>
    <s v="Seaview St"/>
    <x v="0"/>
    <x v="1"/>
    <x v="1"/>
    <s v="Upstream"/>
    <s v="South"/>
    <n v="0"/>
    <n v="0"/>
    <n v="0"/>
    <n v="0"/>
    <n v="0"/>
  </r>
  <r>
    <s v="Rockport"/>
    <s v="Seaview St"/>
    <x v="0"/>
    <x v="1"/>
    <x v="1"/>
    <s v="Upstream"/>
    <s v="West"/>
    <n v="0"/>
    <n v="0"/>
    <n v="0"/>
    <n v="0"/>
    <n v="0"/>
  </r>
  <r>
    <s v="Rockport"/>
    <s v="Seaview St"/>
    <x v="0"/>
    <x v="2"/>
    <x v="1"/>
    <s v="Upstream"/>
    <s v="North"/>
    <n v="0"/>
    <n v="0"/>
    <n v="0"/>
    <n v="0"/>
    <n v="0"/>
  </r>
  <r>
    <s v="Rockport"/>
    <s v="Seaview St"/>
    <x v="0"/>
    <x v="2"/>
    <x v="1"/>
    <s v="Upstream"/>
    <s v="East"/>
    <n v="0"/>
    <n v="0"/>
    <n v="0"/>
    <n v="0"/>
    <n v="0"/>
  </r>
  <r>
    <s v="Rockport"/>
    <s v="Seaview St"/>
    <x v="0"/>
    <x v="2"/>
    <x v="1"/>
    <s v="Upstream"/>
    <s v="South"/>
    <n v="0"/>
    <n v="0"/>
    <n v="0"/>
    <n v="0"/>
    <n v="0"/>
  </r>
  <r>
    <s v="Rockport"/>
    <s v="Seaview St"/>
    <x v="0"/>
    <x v="2"/>
    <x v="1"/>
    <s v="Upstream"/>
    <s v="West"/>
    <n v="0"/>
    <n v="0"/>
    <n v="0"/>
    <n v="0"/>
    <n v="0"/>
  </r>
  <r>
    <s v="Rockport"/>
    <s v="Saratoga Creek"/>
    <x v="1"/>
    <x v="0"/>
    <x v="0"/>
    <s v="Downstream"/>
    <s v="North"/>
    <n v="2"/>
    <n v="4"/>
    <n v="3"/>
    <n v="4"/>
    <n v="3.25"/>
  </r>
  <r>
    <s v="Rockport"/>
    <s v="Saratoga Creek"/>
    <x v="1"/>
    <x v="0"/>
    <x v="0"/>
    <s v="Downstream"/>
    <s v="East"/>
    <n v="10"/>
    <n v="8"/>
    <n v="3"/>
    <n v="3"/>
    <n v="6"/>
  </r>
  <r>
    <s v="Rockport"/>
    <s v="Saratoga Creek"/>
    <x v="1"/>
    <x v="0"/>
    <x v="0"/>
    <s v="Downstream"/>
    <s v="South"/>
    <n v="5"/>
    <n v="6"/>
    <n v="3"/>
    <n v="3"/>
    <n v="4.25"/>
  </r>
  <r>
    <s v="Rockport"/>
    <s v="Saratoga Creek"/>
    <x v="1"/>
    <x v="0"/>
    <x v="0"/>
    <s v="Downstream"/>
    <s v="West"/>
    <n v="3"/>
    <n v="6"/>
    <n v="5"/>
    <n v="3"/>
    <n v="4.25"/>
  </r>
  <r>
    <s v="Rockport"/>
    <s v="Seaview St"/>
    <x v="1"/>
    <x v="1"/>
    <x v="1"/>
    <s v="Upstream"/>
    <s v="North"/>
    <n v="5"/>
    <n v="8"/>
    <n v="5"/>
    <n v="4"/>
    <n v="5.5"/>
  </r>
  <r>
    <s v="Rockport"/>
    <s v="Seaview St"/>
    <x v="1"/>
    <x v="1"/>
    <x v="1"/>
    <s v="Upstream"/>
    <s v="East"/>
    <n v="4"/>
    <n v="2"/>
    <n v="1"/>
    <n v="0"/>
    <n v="1.75"/>
  </r>
  <r>
    <s v="Rockport"/>
    <s v="Seaview St"/>
    <x v="1"/>
    <x v="1"/>
    <x v="1"/>
    <s v="Upstream"/>
    <s v="South"/>
    <n v="4"/>
    <n v="6"/>
    <n v="5"/>
    <n v="0"/>
    <n v="3.75"/>
  </r>
  <r>
    <s v="Rockport"/>
    <s v="Seaview St"/>
    <x v="1"/>
    <x v="1"/>
    <x v="1"/>
    <s v="Upstream"/>
    <s v="West"/>
    <n v="4"/>
    <n v="4"/>
    <n v="5"/>
    <m/>
    <n v="4.333333333333333"/>
  </r>
  <r>
    <s v="Rockport"/>
    <s v="Seaview St"/>
    <x v="2"/>
    <x v="2"/>
    <x v="1"/>
    <s v="Upstream"/>
    <s v="North"/>
    <n v="1"/>
    <n v="2"/>
    <n v="1"/>
    <m/>
    <n v="1.3333333333333333"/>
  </r>
  <r>
    <s v="Rockport"/>
    <s v="Seaview St"/>
    <x v="2"/>
    <x v="2"/>
    <x v="1"/>
    <s v="Upstream"/>
    <s v="East"/>
    <n v="2"/>
    <n v="5"/>
    <n v="2"/>
    <n v="1"/>
    <n v="2.5"/>
  </r>
  <r>
    <s v="Rockport"/>
    <s v="Seaview St"/>
    <x v="2"/>
    <x v="2"/>
    <x v="1"/>
    <s v="Upstream"/>
    <s v="South"/>
    <n v="3"/>
    <n v="6"/>
    <n v="5"/>
    <n v="3"/>
    <n v="4.25"/>
  </r>
  <r>
    <s v="Rockport"/>
    <s v="Seaview St"/>
    <x v="2"/>
    <x v="2"/>
    <x v="1"/>
    <s v="Upstream"/>
    <s v="West"/>
    <n v="2"/>
    <n v="1"/>
    <n v="1"/>
    <n v="1"/>
    <n v="1.25"/>
  </r>
  <r>
    <s v="Rockport"/>
    <s v="Saratoga Creek"/>
    <x v="3"/>
    <x v="0"/>
    <x v="0"/>
    <s v="Downstream"/>
    <s v="North"/>
    <n v="10"/>
    <n v="8"/>
    <n v="9"/>
    <n v="5"/>
    <n v="8"/>
  </r>
  <r>
    <s v="Rockport"/>
    <s v="Saratoga Creek"/>
    <x v="3"/>
    <x v="0"/>
    <x v="0"/>
    <s v="Downstream"/>
    <s v="East"/>
    <n v="7"/>
    <n v="1"/>
    <n v="1"/>
    <m/>
    <n v="3"/>
  </r>
  <r>
    <s v="Rockport"/>
    <s v="Saratoga Creek"/>
    <x v="3"/>
    <x v="0"/>
    <x v="0"/>
    <s v="Downstream"/>
    <s v="South"/>
    <n v="10"/>
    <n v="9"/>
    <n v="10"/>
    <n v="9"/>
    <n v="9.5"/>
  </r>
  <r>
    <s v="Rockport"/>
    <s v="Saratoga Creek"/>
    <x v="3"/>
    <x v="0"/>
    <x v="0"/>
    <s v="Downstream"/>
    <s v="West"/>
    <n v="15"/>
    <n v="12"/>
    <n v="15"/>
    <n v="20"/>
    <n v="15.5"/>
  </r>
  <r>
    <s v="Rockport"/>
    <s v="Seaview St"/>
    <x v="3"/>
    <x v="1"/>
    <x v="1"/>
    <s v="Upstream"/>
    <s v="North"/>
    <n v="5"/>
    <n v="7"/>
    <n v="5"/>
    <m/>
    <n v="5.666666666666667"/>
  </r>
  <r>
    <s v="Rockport"/>
    <s v="Seaview St"/>
    <x v="3"/>
    <x v="1"/>
    <x v="1"/>
    <s v="Upstream"/>
    <s v="East"/>
    <n v="5"/>
    <n v="9"/>
    <n v="1"/>
    <n v="10"/>
    <n v="6.25"/>
  </r>
  <r>
    <s v="Rockport"/>
    <s v="Seaview St"/>
    <x v="3"/>
    <x v="1"/>
    <x v="1"/>
    <s v="Upstream"/>
    <s v="South"/>
    <n v="5"/>
    <n v="10"/>
    <n v="12"/>
    <n v="15"/>
    <n v="10.5"/>
  </r>
  <r>
    <s v="Rockport"/>
    <s v="Seaview St"/>
    <x v="3"/>
    <x v="1"/>
    <x v="1"/>
    <s v="Upstream"/>
    <s v="West"/>
    <n v="5"/>
    <n v="3"/>
    <n v="3"/>
    <n v="7"/>
    <n v="4.5"/>
  </r>
  <r>
    <s v="Rockport"/>
    <s v="Seaview St"/>
    <x v="3"/>
    <x v="2"/>
    <x v="1"/>
    <s v="Upstream"/>
    <s v="North"/>
    <n v="10"/>
    <n v="5"/>
    <n v="9"/>
    <n v="5"/>
    <n v="7.25"/>
  </r>
  <r>
    <s v="Rockport"/>
    <s v="Seaview St"/>
    <x v="3"/>
    <x v="2"/>
    <x v="1"/>
    <s v="Upstream"/>
    <s v="East"/>
    <n v="3"/>
    <n v="1"/>
    <n v="3"/>
    <n v="5"/>
    <n v="3"/>
  </r>
  <r>
    <s v="Rockport"/>
    <s v="Seaview St"/>
    <x v="3"/>
    <x v="2"/>
    <x v="1"/>
    <s v="Upstream"/>
    <s v="South"/>
    <n v="5"/>
    <n v="10"/>
    <n v="5"/>
    <n v="5"/>
    <n v="6.25"/>
  </r>
  <r>
    <s v="Rockport"/>
    <s v="Seaview St"/>
    <x v="3"/>
    <x v="2"/>
    <x v="1"/>
    <s v="Upstream"/>
    <s v="West"/>
    <n v="5"/>
    <n v="7"/>
    <n v="3"/>
    <n v="5"/>
    <n v="5"/>
  </r>
  <r>
    <s v="Rockport"/>
    <s v="Saratoga Creek"/>
    <x v="4"/>
    <x v="0"/>
    <x v="0"/>
    <s v="Downstream"/>
    <s v="North"/>
    <n v="10"/>
    <n v="12"/>
    <n v="15"/>
    <n v="20"/>
    <n v="14.25"/>
  </r>
  <r>
    <s v="Rockport"/>
    <s v="Saratoga Creek"/>
    <x v="4"/>
    <x v="0"/>
    <x v="0"/>
    <s v="Downstream"/>
    <s v="East"/>
    <n v="1"/>
    <m/>
    <m/>
    <m/>
    <n v="1"/>
  </r>
  <r>
    <s v="Rockport"/>
    <s v="Saratoga Creek"/>
    <x v="4"/>
    <x v="0"/>
    <x v="0"/>
    <s v="Downstream"/>
    <s v="South"/>
    <n v="9"/>
    <n v="9"/>
    <m/>
    <m/>
    <n v="9"/>
  </r>
  <r>
    <s v="Rockport"/>
    <s v="Saratoga Creek"/>
    <x v="4"/>
    <x v="0"/>
    <x v="0"/>
    <s v="Downstream"/>
    <s v="West"/>
    <n v="30"/>
    <n v="29"/>
    <n v="10"/>
    <m/>
    <n v="23"/>
  </r>
  <r>
    <s v="Rockport"/>
    <s v="Seaview St"/>
    <x v="4"/>
    <x v="1"/>
    <x v="1"/>
    <s v="Upstream"/>
    <s v="North"/>
    <n v="10"/>
    <n v="10"/>
    <n v="5"/>
    <n v="5"/>
    <n v="7.5"/>
  </r>
  <r>
    <s v="Rockport"/>
    <s v="Seaview St"/>
    <x v="4"/>
    <x v="1"/>
    <x v="1"/>
    <s v="Upstream"/>
    <s v="East"/>
    <n v="3"/>
    <n v="4"/>
    <n v="4"/>
    <n v="4"/>
    <n v="3.75"/>
  </r>
  <r>
    <s v="Rockport"/>
    <s v="Seaview St"/>
    <x v="4"/>
    <x v="1"/>
    <x v="1"/>
    <s v="Upstream"/>
    <s v="South"/>
    <n v="15"/>
    <n v="20"/>
    <m/>
    <m/>
    <n v="17.5"/>
  </r>
  <r>
    <s v="Rockport"/>
    <s v="Seaview St"/>
    <x v="4"/>
    <x v="1"/>
    <x v="1"/>
    <s v="Upstream"/>
    <s v="West"/>
    <n v="10"/>
    <n v="8"/>
    <n v="10"/>
    <n v="5"/>
    <n v="8.25"/>
  </r>
</pivotCacheRecords>
</file>

<file path=xl/pivotCache/pivotCacheRecords13.xml><?xml version="1.0" encoding="utf-8"?>
<pivotCacheRecords xmlns="http://schemas.openxmlformats.org/spreadsheetml/2006/main" xmlns:r="http://schemas.openxmlformats.org/officeDocument/2006/relationships" count="52">
  <r>
    <s v="Gloucester"/>
    <s v="EPT"/>
    <x v="0"/>
    <x v="0"/>
    <s v="Restored 1"/>
    <s v="Upstream"/>
    <s v="North"/>
    <n v="0"/>
    <n v="0"/>
    <n v="0"/>
    <n v="0"/>
    <n v="0"/>
  </r>
  <r>
    <s v="Gloucester"/>
    <s v="EPT"/>
    <x v="0"/>
    <x v="0"/>
    <s v="Restored 1"/>
    <s v="Upstream"/>
    <s v="East"/>
    <n v="0"/>
    <n v="0"/>
    <n v="0"/>
    <n v="0"/>
    <n v="0"/>
  </r>
  <r>
    <s v="Gloucester"/>
    <s v="EPT"/>
    <x v="0"/>
    <x v="0"/>
    <s v="Restored 1"/>
    <s v="Upstream"/>
    <s v="South"/>
    <n v="0"/>
    <n v="0"/>
    <n v="0"/>
    <n v="0"/>
    <n v="0"/>
  </r>
  <r>
    <s v="Gloucester"/>
    <s v="EPT"/>
    <x v="0"/>
    <x v="0"/>
    <s v="Restored 1"/>
    <s v="Upstream"/>
    <s v="West"/>
    <n v="0"/>
    <n v="0"/>
    <n v="0"/>
    <n v="0"/>
    <n v="0"/>
  </r>
  <r>
    <s v="Gloucester"/>
    <s v="EPT"/>
    <x v="0"/>
    <x v="1"/>
    <s v="Restored 1"/>
    <s v="Upstream"/>
    <s v="North"/>
    <n v="0"/>
    <n v="0"/>
    <n v="0"/>
    <n v="0"/>
    <n v="0"/>
  </r>
  <r>
    <s v="Gloucester"/>
    <s v="EPT"/>
    <x v="0"/>
    <x v="1"/>
    <s v="Restored 1"/>
    <s v="Upstream"/>
    <s v="East"/>
    <n v="0"/>
    <n v="0"/>
    <n v="0"/>
    <n v="0"/>
    <n v="0"/>
  </r>
  <r>
    <s v="Gloucester"/>
    <s v="EPT"/>
    <x v="0"/>
    <x v="1"/>
    <s v="Restored 1"/>
    <s v="Upstream"/>
    <s v="South"/>
    <n v="0"/>
    <n v="0"/>
    <n v="0"/>
    <n v="0"/>
    <n v="0"/>
  </r>
  <r>
    <s v="Gloucester"/>
    <s v="EPT"/>
    <x v="0"/>
    <x v="1"/>
    <s v="Restored 1"/>
    <s v="Upstream"/>
    <s v="West"/>
    <n v="0"/>
    <n v="0"/>
    <n v="0"/>
    <n v="0"/>
    <n v="0"/>
  </r>
  <r>
    <s v="Gloucester"/>
    <s v="EPT"/>
    <x v="0"/>
    <x v="2"/>
    <s v="Restored 1"/>
    <s v="Upstream"/>
    <s v="North"/>
    <n v="0"/>
    <n v="0"/>
    <n v="0"/>
    <n v="0"/>
    <n v="0"/>
  </r>
  <r>
    <s v="Gloucester"/>
    <s v="EPT"/>
    <x v="0"/>
    <x v="2"/>
    <s v="Restored 1"/>
    <s v="Upstream"/>
    <s v="East"/>
    <n v="0"/>
    <n v="0"/>
    <n v="0"/>
    <n v="0"/>
    <n v="0"/>
  </r>
  <r>
    <s v="Gloucester"/>
    <s v="EPT"/>
    <x v="0"/>
    <x v="2"/>
    <s v="Restored 1"/>
    <s v="Upstream"/>
    <s v="South"/>
    <n v="0"/>
    <n v="0"/>
    <n v="0"/>
    <n v="0"/>
    <n v="0"/>
  </r>
  <r>
    <s v="Gloucester"/>
    <s v="EPT"/>
    <x v="0"/>
    <x v="2"/>
    <s v="Restored 1"/>
    <s v="Upstream"/>
    <s v="West"/>
    <n v="0"/>
    <n v="0"/>
    <n v="0"/>
    <n v="0"/>
    <n v="0"/>
  </r>
  <r>
    <s v="Gloucester"/>
    <s v="EPT"/>
    <x v="1"/>
    <x v="0"/>
    <s v="Restored 1"/>
    <s v="Upstream"/>
    <s v="North"/>
    <n v="5"/>
    <n v="2"/>
    <n v="0"/>
    <n v="5"/>
    <n v="3"/>
  </r>
  <r>
    <s v="Gloucester"/>
    <s v="EPT"/>
    <x v="1"/>
    <x v="0"/>
    <s v="Restored 1"/>
    <s v="Upstream"/>
    <s v="East"/>
    <n v="10"/>
    <n v="10"/>
    <n v="5"/>
    <n v="7"/>
    <n v="8"/>
  </r>
  <r>
    <s v="Gloucester"/>
    <s v="EPT"/>
    <x v="1"/>
    <x v="0"/>
    <s v="Restored 1"/>
    <s v="Upstream"/>
    <s v="South"/>
    <n v="7"/>
    <n v="5"/>
    <n v="5"/>
    <n v="5"/>
    <n v="5.5"/>
  </r>
  <r>
    <s v="Gloucester"/>
    <s v="EPT"/>
    <x v="1"/>
    <x v="0"/>
    <s v="Restored 1"/>
    <s v="Upstream"/>
    <s v="West"/>
    <n v="5"/>
    <n v="5"/>
    <n v="5"/>
    <n v="5"/>
    <n v="5"/>
  </r>
  <r>
    <s v="Gloucester"/>
    <s v="EPT"/>
    <x v="1"/>
    <x v="1"/>
    <s v="Restored 1"/>
    <s v="Upstream"/>
    <s v="North"/>
    <n v="3"/>
    <n v="5"/>
    <n v="5"/>
    <n v="5"/>
    <n v="4.5"/>
  </r>
  <r>
    <s v="Gloucester"/>
    <s v="EPT"/>
    <x v="1"/>
    <x v="1"/>
    <s v="Restored 1"/>
    <s v="Upstream"/>
    <s v="East"/>
    <n v="7"/>
    <n v="5"/>
    <n v="5"/>
    <n v="7"/>
    <n v="6"/>
  </r>
  <r>
    <s v="Gloucester"/>
    <s v="EPT"/>
    <x v="1"/>
    <x v="1"/>
    <s v="Restored 1"/>
    <s v="Upstream"/>
    <s v="South"/>
    <n v="5"/>
    <n v="5"/>
    <n v="4"/>
    <n v="3"/>
    <n v="4.25"/>
  </r>
  <r>
    <s v="Gloucester"/>
    <s v="EPT"/>
    <x v="1"/>
    <x v="1"/>
    <s v="Restored 1"/>
    <s v="Upstream"/>
    <s v="West"/>
    <n v="5"/>
    <n v="5"/>
    <n v="5"/>
    <n v="10"/>
    <n v="6.25"/>
  </r>
  <r>
    <s v="Gloucester"/>
    <s v="EPT"/>
    <x v="1"/>
    <x v="2"/>
    <s v="Restored 1"/>
    <s v="Upstream"/>
    <s v="North"/>
    <n v="1"/>
    <n v="3"/>
    <n v="1"/>
    <n v="1"/>
    <n v="1.5"/>
  </r>
  <r>
    <s v="Gloucester"/>
    <s v="EPT"/>
    <x v="1"/>
    <x v="2"/>
    <s v="Restored 1"/>
    <s v="Upstream"/>
    <s v="East"/>
    <n v="3"/>
    <n v="3"/>
    <n v="3"/>
    <n v="3"/>
    <n v="3"/>
  </r>
  <r>
    <s v="Gloucester"/>
    <s v="EPT"/>
    <x v="1"/>
    <x v="2"/>
    <s v="Restored 1"/>
    <s v="Upstream"/>
    <s v="South"/>
    <n v="5"/>
    <n v="2"/>
    <n v="2"/>
    <n v="2"/>
    <n v="2.75"/>
  </r>
  <r>
    <s v="Gloucester"/>
    <s v="EPT"/>
    <x v="1"/>
    <x v="2"/>
    <s v="Restored 1"/>
    <s v="Upstream"/>
    <s v="West"/>
    <n v="1"/>
    <n v="1"/>
    <n v="1"/>
    <n v="1"/>
    <n v="1"/>
  </r>
  <r>
    <s v="Gloucester"/>
    <s v="EPT"/>
    <x v="2"/>
    <x v="0"/>
    <s v="Restored 1"/>
    <s v="Upstream"/>
    <s v="North"/>
    <n v="9"/>
    <n v="13"/>
    <n v="19"/>
    <n v="16"/>
    <n v="14.25"/>
  </r>
  <r>
    <s v="Gloucester"/>
    <s v="EPT"/>
    <x v="2"/>
    <x v="0"/>
    <s v="Restored 1"/>
    <s v="Upstream"/>
    <s v="East"/>
    <n v="10"/>
    <n v="6"/>
    <n v="15"/>
    <n v="20"/>
    <n v="12.75"/>
  </r>
  <r>
    <s v="Gloucester"/>
    <s v="EPT"/>
    <x v="2"/>
    <x v="0"/>
    <s v="Restored 1"/>
    <s v="Upstream"/>
    <s v="South"/>
    <n v="10"/>
    <n v="7"/>
    <n v="6"/>
    <n v="10"/>
    <n v="8.25"/>
  </r>
  <r>
    <s v="Gloucester"/>
    <s v="EPT"/>
    <x v="2"/>
    <x v="0"/>
    <s v="Restored 1"/>
    <s v="Upstream"/>
    <s v="West"/>
    <n v="20"/>
    <n v="15"/>
    <n v="15"/>
    <n v="5"/>
    <n v="13.75"/>
  </r>
  <r>
    <s v="Gloucester"/>
    <s v="EPT"/>
    <x v="2"/>
    <x v="1"/>
    <s v="Restored 1"/>
    <s v="Upstream"/>
    <s v="North"/>
    <n v="12"/>
    <n v="5"/>
    <n v="7"/>
    <n v="6"/>
    <n v="7.5"/>
  </r>
  <r>
    <s v="Gloucester"/>
    <s v="EPT"/>
    <x v="2"/>
    <x v="1"/>
    <s v="Restored 1"/>
    <s v="Upstream"/>
    <s v="East"/>
    <n v="20"/>
    <n v="12"/>
    <n v="19"/>
    <n v="22"/>
    <n v="18.25"/>
  </r>
  <r>
    <s v="Gloucester"/>
    <s v="EPT"/>
    <x v="2"/>
    <x v="1"/>
    <s v="Restored 1"/>
    <s v="Upstream"/>
    <s v="South"/>
    <n v="9"/>
    <n v="11"/>
    <n v="18"/>
    <n v="10"/>
    <n v="12"/>
  </r>
  <r>
    <s v="Gloucester"/>
    <s v="EPT"/>
    <x v="2"/>
    <x v="1"/>
    <s v="Restored 1"/>
    <s v="Upstream"/>
    <s v="West"/>
    <n v="6"/>
    <n v="5"/>
    <n v="9"/>
    <n v="10"/>
    <n v="7.5"/>
  </r>
  <r>
    <s v="Gloucester"/>
    <s v="EPT"/>
    <x v="2"/>
    <x v="2"/>
    <s v="Restored 1"/>
    <s v="Upstream"/>
    <s v="North"/>
    <n v="2"/>
    <n v="1"/>
    <n v="1"/>
    <m/>
    <n v="1.3333333333333333"/>
  </r>
  <r>
    <s v="Gloucester"/>
    <s v="EPT"/>
    <x v="2"/>
    <x v="2"/>
    <s v="Restored 1"/>
    <s v="Upstream"/>
    <s v="East"/>
    <n v="5"/>
    <n v="5"/>
    <n v="5"/>
    <n v="5"/>
    <n v="5"/>
  </r>
  <r>
    <s v="Gloucester"/>
    <s v="EPT"/>
    <x v="2"/>
    <x v="2"/>
    <s v="Restored 1"/>
    <s v="Upstream"/>
    <s v="South"/>
    <n v="19"/>
    <n v="22"/>
    <n v="18"/>
    <n v="15"/>
    <n v="18.5"/>
  </r>
  <r>
    <s v="Gloucester"/>
    <s v="EPT"/>
    <x v="2"/>
    <x v="2"/>
    <s v="Restored 1"/>
    <s v="Upstream"/>
    <s v="West"/>
    <n v="17"/>
    <n v="3"/>
    <n v="11"/>
    <n v="6"/>
    <n v="9.25"/>
  </r>
  <r>
    <s v="Gloucester"/>
    <s v="EPT"/>
    <x v="3"/>
    <x v="0"/>
    <s v="Restored 1"/>
    <s v="Upstream"/>
    <s v="North"/>
    <n v="5"/>
    <n v="7"/>
    <n v="6"/>
    <n v="7"/>
    <n v="6.25"/>
  </r>
  <r>
    <s v="Gloucester"/>
    <s v="EPT"/>
    <x v="3"/>
    <x v="0"/>
    <s v="Restored 1"/>
    <s v="Upstream"/>
    <s v="East"/>
    <n v="5"/>
    <n v="7"/>
    <n v="8"/>
    <n v="10"/>
    <n v="7.5"/>
  </r>
  <r>
    <s v="Gloucester"/>
    <s v="EPT"/>
    <x v="3"/>
    <x v="0"/>
    <s v="Restored 1"/>
    <s v="Upstream"/>
    <s v="South"/>
    <n v="3"/>
    <n v="7"/>
    <m/>
    <m/>
    <n v="5"/>
  </r>
  <r>
    <s v="Gloucester"/>
    <s v="EPT"/>
    <x v="3"/>
    <x v="0"/>
    <s v="Restored 1"/>
    <s v="Upstream"/>
    <s v="West"/>
    <n v="11"/>
    <n v="8"/>
    <n v="7"/>
    <n v="5"/>
    <n v="7.75"/>
  </r>
  <r>
    <s v="Gloucester"/>
    <s v="EPT"/>
    <x v="3"/>
    <x v="1"/>
    <s v="Restored 1"/>
    <s v="Upstream"/>
    <s v="North"/>
    <n v="12"/>
    <n v="10"/>
    <n v="15"/>
    <n v="15"/>
    <n v="13"/>
  </r>
  <r>
    <s v="Gloucester"/>
    <s v="EPT"/>
    <x v="3"/>
    <x v="1"/>
    <s v="Restored 1"/>
    <s v="Upstream"/>
    <s v="East"/>
    <n v="15"/>
    <n v="14"/>
    <n v="13"/>
    <m/>
    <n v="14"/>
  </r>
  <r>
    <s v="Gloucester"/>
    <s v="EPT"/>
    <x v="3"/>
    <x v="1"/>
    <s v="Restored 1"/>
    <s v="Upstream"/>
    <s v="South"/>
    <n v="13"/>
    <n v="12"/>
    <n v="10"/>
    <m/>
    <n v="11.666666666666666"/>
  </r>
  <r>
    <s v="Gloucester"/>
    <s v="EPT"/>
    <x v="3"/>
    <x v="1"/>
    <s v="Restored 1"/>
    <s v="Upstream"/>
    <s v="West"/>
    <n v="10"/>
    <n v="13"/>
    <n v="15"/>
    <m/>
    <n v="12.666666666666666"/>
  </r>
  <r>
    <s v="Gloucester"/>
    <s v="EPT"/>
    <x v="4"/>
    <x v="0"/>
    <s v="Restored 1"/>
    <s v="Upstream"/>
    <s v="North"/>
    <n v="15"/>
    <n v="12"/>
    <n v="12"/>
    <n v="12"/>
    <n v="12.75"/>
  </r>
  <r>
    <s v="Gloucester"/>
    <s v="EPT"/>
    <x v="4"/>
    <x v="0"/>
    <s v="Restored 1"/>
    <s v="Upstream"/>
    <s v="East"/>
    <n v="12"/>
    <n v="10"/>
    <n v="10"/>
    <n v="7"/>
    <n v="9.75"/>
  </r>
  <r>
    <s v="Gloucester"/>
    <s v="EPT"/>
    <x v="4"/>
    <x v="0"/>
    <s v="Restored 1"/>
    <s v="Upstream"/>
    <s v="South"/>
    <n v="14"/>
    <n v="12"/>
    <n v="5"/>
    <n v="20"/>
    <n v="12.75"/>
  </r>
  <r>
    <s v="Gloucester"/>
    <s v="EPT"/>
    <x v="4"/>
    <x v="0"/>
    <s v="Restored 1"/>
    <s v="Upstream"/>
    <s v="West"/>
    <n v="10"/>
    <m/>
    <m/>
    <m/>
    <n v="10"/>
  </r>
  <r>
    <s v="Gloucester"/>
    <s v="EPT"/>
    <x v="4"/>
    <x v="1"/>
    <s v="Restored 1"/>
    <s v="Upstream"/>
    <s v="North"/>
    <n v="29"/>
    <n v="28"/>
    <m/>
    <m/>
    <n v="28.5"/>
  </r>
  <r>
    <s v="Gloucester"/>
    <s v="EPT"/>
    <x v="4"/>
    <x v="1"/>
    <s v="Restored 1"/>
    <s v="Upstream"/>
    <s v="East"/>
    <m/>
    <m/>
    <m/>
    <m/>
    <m/>
  </r>
  <r>
    <s v="Gloucester"/>
    <s v="EPT"/>
    <x v="4"/>
    <x v="1"/>
    <s v="Restored 1"/>
    <s v="Upstream"/>
    <s v="South"/>
    <n v="5"/>
    <m/>
    <m/>
    <m/>
    <m/>
  </r>
  <r>
    <s v="Gloucester"/>
    <s v="EPT"/>
    <x v="4"/>
    <x v="1"/>
    <s v="Restored 1"/>
    <s v="Upstream"/>
    <s v="West"/>
    <n v="15"/>
    <n v="15"/>
    <n v="15"/>
    <n v="15"/>
    <n v="15"/>
  </r>
</pivotCacheRecords>
</file>

<file path=xl/pivotCache/pivotCacheRecords14.xml><?xml version="1.0" encoding="utf-8"?>
<pivotCacheRecords xmlns="http://schemas.openxmlformats.org/spreadsheetml/2006/main" xmlns:r="http://schemas.openxmlformats.org/officeDocument/2006/relationships" count="36">
  <r>
    <s v="Gloucester"/>
    <s v="Mill River"/>
    <x v="0"/>
    <x v="0"/>
    <s v="Restored 1"/>
    <s v="Upstream"/>
    <s v="North"/>
    <n v="2"/>
    <n v="2"/>
    <n v="2"/>
    <n v="3"/>
    <n v="2.25"/>
  </r>
  <r>
    <s v="Gloucester"/>
    <s v="Mill River"/>
    <x v="0"/>
    <x v="0"/>
    <s v="Restored 1"/>
    <s v="Upstream"/>
    <s v="East"/>
    <n v="2"/>
    <n v="1"/>
    <n v="3"/>
    <n v="4"/>
    <n v="2.5"/>
  </r>
  <r>
    <s v="Gloucester"/>
    <s v="Mill River"/>
    <x v="0"/>
    <x v="0"/>
    <s v="Restored 1"/>
    <s v="Upstream"/>
    <s v="South"/>
    <n v="2"/>
    <n v="2"/>
    <n v="2"/>
    <n v="3"/>
    <n v="2.25"/>
  </r>
  <r>
    <s v="Gloucester"/>
    <s v="Mill River"/>
    <x v="0"/>
    <x v="0"/>
    <s v="Restored 1"/>
    <s v="Upstream"/>
    <s v="West"/>
    <n v="1"/>
    <n v="1"/>
    <n v="2"/>
    <n v="2"/>
    <n v="1.5"/>
  </r>
  <r>
    <s v="Gloucester"/>
    <s v="Mill River"/>
    <x v="0"/>
    <x v="1"/>
    <s v="Restored 1"/>
    <s v="Upstream"/>
    <s v="North"/>
    <n v="3"/>
    <n v="3"/>
    <n v="2"/>
    <n v="2"/>
    <n v="2.5"/>
  </r>
  <r>
    <s v="Gloucester"/>
    <s v="Mill River"/>
    <x v="0"/>
    <x v="1"/>
    <s v="Restored 1"/>
    <s v="Upstream"/>
    <s v="East"/>
    <n v="1"/>
    <n v="2"/>
    <n v="2"/>
    <n v="1"/>
    <n v="1.5"/>
  </r>
  <r>
    <s v="Gloucester"/>
    <s v="Mill River"/>
    <x v="0"/>
    <x v="1"/>
    <s v="Restored 1"/>
    <s v="Upstream"/>
    <s v="South"/>
    <n v="2"/>
    <n v="2"/>
    <n v="2"/>
    <n v="1"/>
    <n v="1.75"/>
  </r>
  <r>
    <s v="Gloucester"/>
    <s v="Mill River"/>
    <x v="0"/>
    <x v="1"/>
    <s v="Restored 1"/>
    <s v="Upstream"/>
    <s v="West"/>
    <n v="1"/>
    <n v="3"/>
    <n v="2"/>
    <n v="2"/>
    <n v="2"/>
  </r>
  <r>
    <s v="Gloucester"/>
    <s v="Mill River"/>
    <x v="0"/>
    <x v="2"/>
    <s v="Restored 1"/>
    <s v="Upstream"/>
    <s v="North"/>
    <n v="5"/>
    <n v="4"/>
    <n v="4"/>
    <n v="5"/>
    <n v="4.5"/>
  </r>
  <r>
    <s v="Gloucester"/>
    <s v="Mill River"/>
    <x v="0"/>
    <x v="2"/>
    <s v="Restored 1"/>
    <s v="Upstream"/>
    <s v="East"/>
    <n v="3"/>
    <n v="2"/>
    <n v="2"/>
    <n v="2"/>
    <n v="2.25"/>
  </r>
  <r>
    <s v="Gloucester"/>
    <s v="Mill River"/>
    <x v="0"/>
    <x v="2"/>
    <s v="Restored 1"/>
    <s v="Upstream"/>
    <s v="South"/>
    <n v="4"/>
    <n v="2"/>
    <n v="2"/>
    <n v="2"/>
    <n v="2.5"/>
  </r>
  <r>
    <s v="Gloucester"/>
    <s v="Mill River"/>
    <x v="0"/>
    <x v="2"/>
    <s v="Restored 1"/>
    <s v="Upstream"/>
    <s v="West"/>
    <n v="1"/>
    <n v="1"/>
    <n v="1"/>
    <n v="1"/>
    <n v="1"/>
  </r>
  <r>
    <s v="Gloucester"/>
    <s v="Mill River"/>
    <x v="1"/>
    <x v="0"/>
    <s v="Restored 1"/>
    <s v="Upstream"/>
    <s v="North"/>
    <n v="7"/>
    <n v="9"/>
    <n v="9"/>
    <n v="11"/>
    <n v="9"/>
  </r>
  <r>
    <s v="Gloucester"/>
    <s v="Mill River"/>
    <x v="1"/>
    <x v="0"/>
    <s v="Restored 1"/>
    <s v="Upstream"/>
    <s v="East"/>
    <n v="9"/>
    <n v="7"/>
    <n v="10"/>
    <n v="7"/>
    <n v="8.25"/>
  </r>
  <r>
    <s v="Gloucester"/>
    <s v="Mill River"/>
    <x v="1"/>
    <x v="0"/>
    <s v="Restored 1"/>
    <s v="Upstream"/>
    <s v="South"/>
    <n v="9"/>
    <n v="7"/>
    <n v="9"/>
    <n v="8"/>
    <n v="8.25"/>
  </r>
  <r>
    <s v="Gloucester"/>
    <s v="Mill River"/>
    <x v="1"/>
    <x v="0"/>
    <s v="Restored 1"/>
    <s v="Upstream"/>
    <s v="West"/>
    <n v="9"/>
    <n v="8"/>
    <n v="9"/>
    <n v="9"/>
    <n v="8.75"/>
  </r>
  <r>
    <s v="Gloucester"/>
    <s v="Mill River"/>
    <x v="1"/>
    <x v="1"/>
    <s v="Restored 1"/>
    <s v="Upstream"/>
    <s v="North"/>
    <n v="8"/>
    <n v="11"/>
    <n v="9"/>
    <n v="8"/>
    <n v="9"/>
  </r>
  <r>
    <s v="Gloucester"/>
    <s v="Mill River"/>
    <x v="1"/>
    <x v="1"/>
    <s v="Restored 1"/>
    <s v="Upstream"/>
    <s v="East"/>
    <n v="16"/>
    <n v="13"/>
    <n v="14"/>
    <n v="16"/>
    <n v="14.75"/>
  </r>
  <r>
    <s v="Gloucester"/>
    <s v="Mill River"/>
    <x v="1"/>
    <x v="1"/>
    <s v="Restored 1"/>
    <s v="Upstream"/>
    <s v="South"/>
    <n v="13"/>
    <n v="13"/>
    <n v="10"/>
    <n v="9"/>
    <n v="11.25"/>
  </r>
  <r>
    <s v="Gloucester"/>
    <s v="Mill River"/>
    <x v="1"/>
    <x v="1"/>
    <s v="Restored 1"/>
    <s v="Upstream"/>
    <s v="West"/>
    <n v="7"/>
    <n v="10"/>
    <n v="9"/>
    <n v="8"/>
    <n v="8.5"/>
  </r>
  <r>
    <s v="Gloucester"/>
    <s v="Mill River"/>
    <x v="1"/>
    <x v="2"/>
    <s v="Restored 1"/>
    <s v="Upstream"/>
    <s v="North"/>
    <n v="4"/>
    <n v="6"/>
    <n v="5"/>
    <n v="5"/>
    <n v="5"/>
  </r>
  <r>
    <s v="Gloucester"/>
    <s v="Mill River"/>
    <x v="1"/>
    <x v="2"/>
    <s v="Restored 1"/>
    <s v="Upstream"/>
    <s v="East"/>
    <n v="9"/>
    <n v="6"/>
    <n v="8"/>
    <n v="11"/>
    <n v="8.5"/>
  </r>
  <r>
    <s v="Gloucester"/>
    <s v="Mill River"/>
    <x v="1"/>
    <x v="2"/>
    <s v="Restored 1"/>
    <s v="Upstream"/>
    <s v="South"/>
    <n v="11"/>
    <n v="10"/>
    <n v="9"/>
    <n v="9"/>
    <n v="9.75"/>
  </r>
  <r>
    <s v="Gloucester"/>
    <s v="Mill River"/>
    <x v="1"/>
    <x v="2"/>
    <s v="Restored 1"/>
    <s v="Upstream"/>
    <s v="West"/>
    <n v="5"/>
    <n v="8"/>
    <n v="7"/>
    <n v="5"/>
    <n v="6.25"/>
  </r>
  <r>
    <s v="Gloucester"/>
    <s v="Mill River"/>
    <x v="2"/>
    <x v="0"/>
    <s v="Restored 1"/>
    <s v="Upstream"/>
    <s v="North"/>
    <n v="3"/>
    <n v="2"/>
    <m/>
    <m/>
    <n v="2.5"/>
  </r>
  <r>
    <s v="Gloucester"/>
    <s v="Mill River"/>
    <x v="2"/>
    <x v="0"/>
    <s v="Restored 1"/>
    <s v="Upstream"/>
    <s v="East"/>
    <n v="2"/>
    <n v="3"/>
    <n v="4"/>
    <n v="4"/>
    <n v="3.25"/>
  </r>
  <r>
    <s v="Gloucester"/>
    <s v="Mill River"/>
    <x v="2"/>
    <x v="0"/>
    <s v="Restored 1"/>
    <s v="Upstream"/>
    <s v="South"/>
    <n v="4"/>
    <n v="5"/>
    <n v="4"/>
    <n v="3"/>
    <n v="4"/>
  </r>
  <r>
    <s v="Gloucester"/>
    <s v="Mill River"/>
    <x v="2"/>
    <x v="0"/>
    <s v="Restored 1"/>
    <s v="Upstream"/>
    <s v="West"/>
    <n v="3"/>
    <n v="2"/>
    <n v="3"/>
    <n v="4"/>
    <n v="3"/>
  </r>
  <r>
    <s v="Gloucester"/>
    <s v="Mill River"/>
    <x v="2"/>
    <x v="1"/>
    <s v="Restored 1"/>
    <s v="Upstream"/>
    <s v="North"/>
    <n v="1"/>
    <n v="2"/>
    <n v="1"/>
    <n v="1"/>
    <n v="1.25"/>
  </r>
  <r>
    <s v="Gloucester"/>
    <s v="Mill River"/>
    <x v="2"/>
    <x v="1"/>
    <s v="Restored 1"/>
    <s v="Upstream"/>
    <s v="East"/>
    <n v="2"/>
    <n v="1"/>
    <n v="2"/>
    <n v="1"/>
    <n v="1.5"/>
  </r>
  <r>
    <s v="Gloucester"/>
    <s v="Mill River"/>
    <x v="2"/>
    <x v="1"/>
    <s v="Restored 1"/>
    <s v="Upstream"/>
    <s v="South"/>
    <n v="3"/>
    <n v="4"/>
    <n v="2"/>
    <n v="2"/>
    <n v="2.75"/>
  </r>
  <r>
    <s v="Gloucester"/>
    <s v="Mill River"/>
    <x v="2"/>
    <x v="1"/>
    <s v="Restored 1"/>
    <s v="Upstream"/>
    <s v="West"/>
    <n v="3"/>
    <n v="2"/>
    <n v="3"/>
    <m/>
    <n v="2.6666666666666665"/>
  </r>
  <r>
    <s v="Gloucester"/>
    <s v="Mill River"/>
    <x v="2"/>
    <x v="2"/>
    <s v="Restored 1"/>
    <s v="Upstream"/>
    <s v="North"/>
    <n v="3"/>
    <n v="3"/>
    <n v="4"/>
    <n v="2"/>
    <n v="3"/>
  </r>
  <r>
    <s v="Gloucester"/>
    <s v="Mill River"/>
    <x v="2"/>
    <x v="2"/>
    <s v="Restored 1"/>
    <s v="Upstream"/>
    <s v="East"/>
    <n v="2"/>
    <n v="4"/>
    <n v="2"/>
    <n v="4"/>
    <n v="3"/>
  </r>
  <r>
    <s v="Gloucester"/>
    <s v="Mill River"/>
    <x v="2"/>
    <x v="2"/>
    <s v="Restored 1"/>
    <s v="Upstream"/>
    <s v="South"/>
    <n v="2"/>
    <n v="1"/>
    <n v="1"/>
    <n v="3"/>
    <n v="1.75"/>
  </r>
  <r>
    <s v="Gloucester"/>
    <s v="Mill River"/>
    <x v="2"/>
    <x v="2"/>
    <s v="Restored 1"/>
    <s v="Upstream"/>
    <s v="West"/>
    <n v="3"/>
    <n v="2"/>
    <n v="2"/>
    <n v="1"/>
    <n v="2"/>
  </r>
</pivotCacheRecords>
</file>

<file path=xl/pivotCache/pivotCacheRecords2.xml><?xml version="1.0" encoding="utf-8"?>
<pivotCacheRecords xmlns="http://schemas.openxmlformats.org/spreadsheetml/2006/main" xmlns:r="http://schemas.openxmlformats.org/officeDocument/2006/relationships" count="44">
  <r>
    <s v="Gloucester"/>
    <s v="EPT"/>
    <x v="0"/>
    <x v="0"/>
    <s v="Upstream"/>
    <s v="North"/>
    <n v="0"/>
    <n v="0"/>
    <n v="0"/>
    <n v="0"/>
    <n v="0"/>
  </r>
  <r>
    <s v="Gloucester"/>
    <s v="EPT"/>
    <x v="0"/>
    <x v="0"/>
    <s v="Upstream"/>
    <s v="East"/>
    <n v="0"/>
    <n v="0"/>
    <n v="0"/>
    <n v="0"/>
    <n v="0"/>
  </r>
  <r>
    <s v="Gloucester"/>
    <s v="EPT"/>
    <x v="0"/>
    <x v="0"/>
    <s v="Upstream"/>
    <s v="South"/>
    <n v="0"/>
    <n v="0"/>
    <n v="0"/>
    <n v="0"/>
    <n v="0"/>
  </r>
  <r>
    <s v="Gloucester"/>
    <s v="EPT"/>
    <x v="0"/>
    <x v="0"/>
    <s v="Upstream"/>
    <s v="West"/>
    <n v="0"/>
    <n v="0"/>
    <n v="0"/>
    <n v="0"/>
    <n v="0"/>
  </r>
  <r>
    <s v="Gloucester"/>
    <s v="EPT"/>
    <x v="0"/>
    <x v="1"/>
    <s v="Upstream"/>
    <s v="North"/>
    <n v="0"/>
    <n v="0"/>
    <n v="0"/>
    <n v="0"/>
    <n v="0"/>
  </r>
  <r>
    <s v="Gloucester"/>
    <s v="EPT"/>
    <x v="0"/>
    <x v="1"/>
    <s v="Upstream"/>
    <s v="East"/>
    <n v="0"/>
    <n v="0"/>
    <n v="0"/>
    <n v="0"/>
    <n v="0"/>
  </r>
  <r>
    <s v="Gloucester"/>
    <s v="EPT"/>
    <x v="0"/>
    <x v="1"/>
    <s v="Upstream"/>
    <s v="South"/>
    <n v="0"/>
    <n v="0"/>
    <n v="0"/>
    <n v="0"/>
    <n v="0"/>
  </r>
  <r>
    <s v="Gloucester"/>
    <s v="EPT"/>
    <x v="0"/>
    <x v="1"/>
    <s v="Upstream"/>
    <s v="West"/>
    <n v="0"/>
    <n v="0"/>
    <n v="0"/>
    <n v="0"/>
    <n v="0"/>
  </r>
  <r>
    <s v="Gloucester"/>
    <s v="EPT"/>
    <x v="0"/>
    <x v="2"/>
    <s v="Upstream"/>
    <s v="North"/>
    <n v="0"/>
    <n v="0"/>
    <n v="0"/>
    <n v="0"/>
    <n v="0"/>
  </r>
  <r>
    <s v="Gloucester"/>
    <s v="EPT"/>
    <x v="0"/>
    <x v="2"/>
    <s v="Upstream"/>
    <s v="East"/>
    <n v="0"/>
    <n v="0"/>
    <n v="0"/>
    <n v="0"/>
    <n v="0"/>
  </r>
  <r>
    <s v="Gloucester"/>
    <s v="EPT"/>
    <x v="0"/>
    <x v="2"/>
    <s v="Upstream"/>
    <s v="South"/>
    <n v="0"/>
    <n v="0"/>
    <n v="0"/>
    <n v="0"/>
    <n v="0"/>
  </r>
  <r>
    <s v="Gloucester"/>
    <s v="EPT"/>
    <x v="0"/>
    <x v="2"/>
    <s v="Upstream"/>
    <s v="West"/>
    <n v="0"/>
    <n v="0"/>
    <n v="0"/>
    <n v="0"/>
    <n v="0"/>
  </r>
  <r>
    <s v="Gloucester"/>
    <s v="EPT"/>
    <x v="1"/>
    <x v="0"/>
    <s v="Upstream"/>
    <s v="North"/>
    <n v="5"/>
    <n v="2"/>
    <n v="0"/>
    <n v="5"/>
    <n v="3"/>
  </r>
  <r>
    <s v="Gloucester"/>
    <s v="EPT"/>
    <x v="1"/>
    <x v="0"/>
    <s v="Upstream"/>
    <s v="East"/>
    <n v="10"/>
    <n v="10"/>
    <n v="5"/>
    <n v="7"/>
    <n v="8"/>
  </r>
  <r>
    <s v="Gloucester"/>
    <s v="EPT"/>
    <x v="1"/>
    <x v="0"/>
    <s v="Upstream"/>
    <s v="South"/>
    <n v="7"/>
    <n v="5"/>
    <n v="5"/>
    <n v="5"/>
    <n v="5.5"/>
  </r>
  <r>
    <s v="Gloucester"/>
    <s v="EPT"/>
    <x v="1"/>
    <x v="0"/>
    <s v="Upstream"/>
    <s v="West"/>
    <n v="5"/>
    <n v="5"/>
    <n v="5"/>
    <n v="5"/>
    <n v="5"/>
  </r>
  <r>
    <s v="Gloucester"/>
    <s v="EPT"/>
    <x v="1"/>
    <x v="1"/>
    <s v="Upstream"/>
    <s v="North"/>
    <n v="3"/>
    <n v="5"/>
    <n v="5"/>
    <n v="5"/>
    <n v="4.5"/>
  </r>
  <r>
    <s v="Gloucester"/>
    <s v="EPT"/>
    <x v="1"/>
    <x v="1"/>
    <s v="Upstream"/>
    <s v="East"/>
    <n v="7"/>
    <n v="5"/>
    <n v="5"/>
    <n v="7"/>
    <n v="6"/>
  </r>
  <r>
    <s v="Gloucester"/>
    <s v="EPT"/>
    <x v="1"/>
    <x v="1"/>
    <s v="Upstream"/>
    <s v="South"/>
    <n v="5"/>
    <n v="5"/>
    <n v="4"/>
    <n v="3"/>
    <n v="4.25"/>
  </r>
  <r>
    <s v="Gloucester"/>
    <s v="EPT"/>
    <x v="1"/>
    <x v="1"/>
    <s v="Upstream"/>
    <s v="West"/>
    <n v="5"/>
    <n v="5"/>
    <n v="5"/>
    <n v="10"/>
    <n v="6.25"/>
  </r>
  <r>
    <s v="Gloucester"/>
    <s v="EPT"/>
    <x v="1"/>
    <x v="2"/>
    <s v="Upstream"/>
    <s v="North"/>
    <n v="1"/>
    <n v="3"/>
    <n v="1"/>
    <n v="1"/>
    <n v="1.5"/>
  </r>
  <r>
    <s v="Gloucester"/>
    <s v="EPT"/>
    <x v="1"/>
    <x v="2"/>
    <s v="Upstream"/>
    <s v="East"/>
    <n v="3"/>
    <n v="3"/>
    <n v="3"/>
    <n v="3"/>
    <n v="3"/>
  </r>
  <r>
    <s v="Gloucester"/>
    <s v="EPT"/>
    <x v="1"/>
    <x v="2"/>
    <s v="Upstream"/>
    <s v="South"/>
    <n v="5"/>
    <n v="2"/>
    <n v="2"/>
    <n v="2"/>
    <n v="2.75"/>
  </r>
  <r>
    <s v="Gloucester"/>
    <s v="EPT"/>
    <x v="1"/>
    <x v="2"/>
    <s v="Upstream"/>
    <s v="West"/>
    <n v="1"/>
    <n v="1"/>
    <n v="1"/>
    <n v="1"/>
    <n v="1"/>
  </r>
  <r>
    <s v="Gloucester"/>
    <s v="EPT"/>
    <x v="2"/>
    <x v="0"/>
    <s v="Upstream"/>
    <s v="North"/>
    <n v="9"/>
    <n v="13"/>
    <n v="19"/>
    <n v="16"/>
    <n v="14.25"/>
  </r>
  <r>
    <s v="Gloucester"/>
    <s v="EPT"/>
    <x v="2"/>
    <x v="0"/>
    <s v="Upstream"/>
    <s v="East"/>
    <n v="10"/>
    <n v="6"/>
    <n v="15"/>
    <n v="20"/>
    <n v="12.75"/>
  </r>
  <r>
    <s v="Gloucester"/>
    <s v="EPT"/>
    <x v="2"/>
    <x v="0"/>
    <s v="Upstream"/>
    <s v="South"/>
    <n v="10"/>
    <n v="7"/>
    <n v="6"/>
    <n v="10"/>
    <n v="8.25"/>
  </r>
  <r>
    <s v="Gloucester"/>
    <s v="EPT"/>
    <x v="2"/>
    <x v="0"/>
    <s v="Upstream"/>
    <s v="West"/>
    <n v="20"/>
    <n v="15"/>
    <n v="15"/>
    <n v="5"/>
    <n v="13.75"/>
  </r>
  <r>
    <s v="Gloucester"/>
    <s v="EPT"/>
    <x v="2"/>
    <x v="1"/>
    <s v="Upstream"/>
    <s v="North"/>
    <n v="12"/>
    <n v="5"/>
    <n v="7"/>
    <n v="6"/>
    <n v="7.5"/>
  </r>
  <r>
    <s v="Gloucester"/>
    <s v="EPT"/>
    <x v="2"/>
    <x v="1"/>
    <s v="Upstream"/>
    <s v="East"/>
    <n v="20"/>
    <n v="12"/>
    <n v="19"/>
    <n v="22"/>
    <n v="18.25"/>
  </r>
  <r>
    <s v="Gloucester"/>
    <s v="EPT"/>
    <x v="2"/>
    <x v="1"/>
    <s v="Upstream"/>
    <s v="South"/>
    <n v="9"/>
    <n v="11"/>
    <n v="18"/>
    <n v="10"/>
    <n v="12"/>
  </r>
  <r>
    <s v="Gloucester"/>
    <s v="EPT"/>
    <x v="2"/>
    <x v="1"/>
    <s v="Upstream"/>
    <s v="West"/>
    <n v="6"/>
    <n v="5"/>
    <n v="9"/>
    <n v="10"/>
    <n v="7.5"/>
  </r>
  <r>
    <s v="Gloucester"/>
    <s v="EPT"/>
    <x v="2"/>
    <x v="2"/>
    <s v="Upstream"/>
    <s v="North"/>
    <n v="2"/>
    <n v="1"/>
    <n v="1"/>
    <m/>
    <n v="1.3333333333333333"/>
  </r>
  <r>
    <s v="Gloucester"/>
    <s v="EPT"/>
    <x v="2"/>
    <x v="2"/>
    <s v="Upstream"/>
    <s v="East"/>
    <n v="5"/>
    <n v="5"/>
    <n v="5"/>
    <n v="5"/>
    <n v="5"/>
  </r>
  <r>
    <s v="Gloucester"/>
    <s v="EPT"/>
    <x v="2"/>
    <x v="2"/>
    <s v="Upstream"/>
    <s v="South"/>
    <n v="19"/>
    <n v="22"/>
    <n v="18"/>
    <n v="15"/>
    <n v="18.5"/>
  </r>
  <r>
    <s v="Gloucester"/>
    <s v="EPT"/>
    <x v="2"/>
    <x v="2"/>
    <s v="Upstream"/>
    <s v="West"/>
    <n v="17"/>
    <n v="3"/>
    <n v="11"/>
    <n v="6"/>
    <n v="9.25"/>
  </r>
  <r>
    <s v="Gloucester"/>
    <s v="EPT"/>
    <x v="3"/>
    <x v="0"/>
    <s v="Upstream"/>
    <s v="North"/>
    <n v="5"/>
    <n v="7"/>
    <n v="6"/>
    <n v="7"/>
    <n v="6.25"/>
  </r>
  <r>
    <s v="Gloucester"/>
    <s v="EPT"/>
    <x v="3"/>
    <x v="0"/>
    <s v="Upstream"/>
    <s v="East"/>
    <n v="5"/>
    <n v="7"/>
    <n v="8"/>
    <n v="10"/>
    <n v="7.5"/>
  </r>
  <r>
    <s v="Gloucester"/>
    <s v="EPT"/>
    <x v="3"/>
    <x v="0"/>
    <s v="Upstream"/>
    <s v="South"/>
    <n v="3"/>
    <n v="7"/>
    <m/>
    <m/>
    <n v="5"/>
  </r>
  <r>
    <s v="Gloucester"/>
    <s v="EPT"/>
    <x v="3"/>
    <x v="0"/>
    <s v="Upstream"/>
    <s v="West"/>
    <n v="11"/>
    <n v="8"/>
    <n v="7"/>
    <n v="5"/>
    <n v="7.75"/>
  </r>
  <r>
    <s v="Gloucester"/>
    <s v="EPT"/>
    <x v="3"/>
    <x v="1"/>
    <s v="Upstream"/>
    <s v="North"/>
    <n v="12"/>
    <n v="10"/>
    <n v="15"/>
    <n v="15"/>
    <n v="13"/>
  </r>
  <r>
    <s v="Gloucester"/>
    <s v="EPT"/>
    <x v="3"/>
    <x v="1"/>
    <s v="Upstream"/>
    <s v="East"/>
    <n v="15"/>
    <n v="14"/>
    <n v="13"/>
    <m/>
    <n v="14"/>
  </r>
  <r>
    <s v="Gloucester"/>
    <s v="EPT"/>
    <x v="3"/>
    <x v="1"/>
    <s v="Upstream"/>
    <s v="South"/>
    <n v="13"/>
    <n v="12"/>
    <n v="10"/>
    <m/>
    <n v="11.666666666666666"/>
  </r>
  <r>
    <s v="Gloucester"/>
    <s v="EPT"/>
    <x v="3"/>
    <x v="1"/>
    <s v="Upstream"/>
    <s v="West"/>
    <n v="10"/>
    <n v="13"/>
    <n v="15"/>
    <m/>
    <n v="12.666666666666666"/>
  </r>
</pivotCacheRecords>
</file>

<file path=xl/pivotCache/pivotCacheRecords3.xml><?xml version="1.0" encoding="utf-8"?>
<pivotCacheRecords xmlns="http://schemas.openxmlformats.org/spreadsheetml/2006/main" xmlns:r="http://schemas.openxmlformats.org/officeDocument/2006/relationships" count="24">
  <r>
    <s v="Danvers"/>
    <s v="Mass General"/>
    <x v="0"/>
    <x v="0"/>
    <x v="0"/>
    <s v="North"/>
    <n v="0"/>
    <n v="0"/>
    <n v="0"/>
    <n v="0"/>
    <n v="0"/>
  </r>
  <r>
    <s v="Danvers"/>
    <s v="Mass General"/>
    <x v="0"/>
    <x v="0"/>
    <x v="0"/>
    <s v="East"/>
    <n v="0"/>
    <n v="0"/>
    <n v="0"/>
    <n v="0"/>
    <n v="0"/>
  </r>
  <r>
    <s v="Danvers"/>
    <s v="Mass General"/>
    <x v="0"/>
    <x v="0"/>
    <x v="0"/>
    <s v="South"/>
    <n v="0"/>
    <n v="0"/>
    <n v="0"/>
    <n v="0"/>
    <n v="0"/>
  </r>
  <r>
    <s v="Danvers"/>
    <s v="Mass General"/>
    <x v="0"/>
    <x v="0"/>
    <x v="0"/>
    <s v="West"/>
    <n v="0"/>
    <n v="0"/>
    <n v="0"/>
    <n v="0"/>
    <n v="0"/>
  </r>
  <r>
    <s v="Danvers"/>
    <s v="Mass General"/>
    <x v="0"/>
    <x v="1"/>
    <x v="0"/>
    <s v="North"/>
    <n v="0"/>
    <n v="0"/>
    <n v="0"/>
    <n v="0"/>
    <n v="0"/>
  </r>
  <r>
    <s v="Danvers"/>
    <s v="Mass General"/>
    <x v="0"/>
    <x v="1"/>
    <x v="0"/>
    <s v="East"/>
    <n v="0"/>
    <n v="0"/>
    <n v="0"/>
    <n v="0"/>
    <n v="0"/>
  </r>
  <r>
    <s v="Danvers"/>
    <s v="Mass General"/>
    <x v="0"/>
    <x v="1"/>
    <x v="0"/>
    <s v="South"/>
    <n v="0"/>
    <n v="0"/>
    <n v="0"/>
    <n v="0"/>
    <n v="0"/>
  </r>
  <r>
    <s v="Danvers"/>
    <s v="Mass General"/>
    <x v="0"/>
    <x v="1"/>
    <x v="0"/>
    <s v="West"/>
    <n v="0"/>
    <n v="0"/>
    <n v="0"/>
    <n v="0"/>
    <n v="0"/>
  </r>
  <r>
    <s v="Danvers"/>
    <s v="Mass General"/>
    <x v="0"/>
    <x v="2"/>
    <x v="0"/>
    <s v="North"/>
    <n v="0"/>
    <n v="0"/>
    <n v="0"/>
    <n v="0"/>
    <n v="0"/>
  </r>
  <r>
    <s v="Danvers"/>
    <s v="Mass General"/>
    <x v="0"/>
    <x v="2"/>
    <x v="0"/>
    <s v="East"/>
    <n v="0"/>
    <n v="0"/>
    <n v="0"/>
    <n v="0"/>
    <n v="0"/>
  </r>
  <r>
    <s v="Danvers"/>
    <s v="Mass General"/>
    <x v="0"/>
    <x v="2"/>
    <x v="0"/>
    <s v="South"/>
    <n v="0"/>
    <n v="0"/>
    <n v="0"/>
    <n v="0"/>
    <n v="0"/>
  </r>
  <r>
    <s v="Danvers"/>
    <s v="Mass General"/>
    <x v="0"/>
    <x v="2"/>
    <x v="0"/>
    <s v="West"/>
    <n v="0"/>
    <n v="0"/>
    <n v="0"/>
    <n v="0"/>
    <n v="0"/>
  </r>
  <r>
    <s v="Danvers"/>
    <s v="Mass General"/>
    <x v="1"/>
    <x v="0"/>
    <x v="0"/>
    <s v="North"/>
    <n v="3"/>
    <n v="4"/>
    <n v="5"/>
    <n v="5"/>
    <n v="4.25"/>
  </r>
  <r>
    <s v="Danvers"/>
    <s v="Mass General"/>
    <x v="1"/>
    <x v="0"/>
    <x v="0"/>
    <s v="East"/>
    <n v="5"/>
    <n v="4"/>
    <n v="3"/>
    <n v="5"/>
    <n v="4.25"/>
  </r>
  <r>
    <s v="Danvers"/>
    <s v="Mass General"/>
    <x v="1"/>
    <x v="0"/>
    <x v="0"/>
    <s v="South"/>
    <n v="5"/>
    <n v="4"/>
    <n v="2"/>
    <n v="5"/>
    <n v="4"/>
  </r>
  <r>
    <s v="Danvers"/>
    <s v="Mass General"/>
    <x v="1"/>
    <x v="0"/>
    <x v="0"/>
    <s v="West"/>
    <n v="2"/>
    <n v="3"/>
    <n v="4"/>
    <n v="5"/>
    <n v="3.5"/>
  </r>
  <r>
    <s v="Danvers"/>
    <s v="Mass General"/>
    <x v="1"/>
    <x v="1"/>
    <x v="0"/>
    <s v="North"/>
    <n v="26"/>
    <n v="15"/>
    <n v="5"/>
    <n v="5"/>
    <n v="12.75"/>
  </r>
  <r>
    <s v="Danvers"/>
    <s v="Mass General"/>
    <x v="1"/>
    <x v="1"/>
    <x v="0"/>
    <s v="East"/>
    <n v="20"/>
    <n v="5"/>
    <n v="7"/>
    <n v="3"/>
    <n v="8.75"/>
  </r>
  <r>
    <s v="Danvers"/>
    <s v="Mass General"/>
    <x v="1"/>
    <x v="1"/>
    <x v="0"/>
    <s v="South"/>
    <n v="1"/>
    <n v="4"/>
    <m/>
    <n v="2"/>
    <n v="2.3333333333333335"/>
  </r>
  <r>
    <s v="Danvers"/>
    <s v="Mass General"/>
    <x v="1"/>
    <x v="1"/>
    <x v="0"/>
    <s v="West"/>
    <n v="5"/>
    <n v="3"/>
    <n v="6"/>
    <n v="5"/>
    <n v="4.75"/>
  </r>
  <r>
    <s v="Danvers"/>
    <s v="Mass General"/>
    <x v="1"/>
    <x v="2"/>
    <x v="0"/>
    <s v="North"/>
    <n v="5"/>
    <n v="7"/>
    <n v="4"/>
    <n v="3"/>
    <n v="4.75"/>
  </r>
  <r>
    <s v="Danvers"/>
    <s v="Mass General"/>
    <x v="1"/>
    <x v="2"/>
    <x v="0"/>
    <s v="East"/>
    <n v="5"/>
    <n v="4"/>
    <n v="3"/>
    <m/>
    <n v="4"/>
  </r>
  <r>
    <s v="Danvers"/>
    <s v="Mass General"/>
    <x v="1"/>
    <x v="2"/>
    <x v="0"/>
    <s v="South"/>
    <n v="5"/>
    <n v="3"/>
    <n v="3"/>
    <n v="4"/>
    <n v="3.75"/>
  </r>
  <r>
    <s v="Danvers"/>
    <s v="Mass General"/>
    <x v="1"/>
    <x v="2"/>
    <x v="0"/>
    <s v="West"/>
    <n v="2"/>
    <n v="3"/>
    <n v="1"/>
    <n v="3"/>
    <n v="2.25"/>
  </r>
</pivotCacheRecords>
</file>

<file path=xl/pivotCache/pivotCacheRecords4.xml><?xml version="1.0" encoding="utf-8"?>
<pivotCacheRecords xmlns="http://schemas.openxmlformats.org/spreadsheetml/2006/main" xmlns:r="http://schemas.openxmlformats.org/officeDocument/2006/relationships" count="36">
  <r>
    <s v="Ipswich"/>
    <s v="Cedar Point"/>
    <x v="0"/>
    <x v="0"/>
    <x v="0"/>
    <s v="North"/>
    <n v="0"/>
    <n v="0"/>
    <n v="0"/>
    <n v="0"/>
    <x v="0"/>
  </r>
  <r>
    <s v="Ipswich"/>
    <s v="Cedar Point"/>
    <x v="0"/>
    <x v="0"/>
    <x v="0"/>
    <s v="East"/>
    <n v="0"/>
    <n v="0"/>
    <n v="0"/>
    <n v="0"/>
    <x v="0"/>
  </r>
  <r>
    <s v="Ipswich"/>
    <s v="Cedar Point"/>
    <x v="0"/>
    <x v="0"/>
    <x v="0"/>
    <s v="South"/>
    <n v="0"/>
    <n v="0"/>
    <n v="0"/>
    <n v="0"/>
    <x v="0"/>
  </r>
  <r>
    <s v="Ipswich"/>
    <s v="Cedar Point"/>
    <x v="0"/>
    <x v="0"/>
    <x v="0"/>
    <s v="West"/>
    <n v="0"/>
    <n v="0"/>
    <n v="0"/>
    <n v="0"/>
    <x v="0"/>
  </r>
  <r>
    <s v="Ipswich"/>
    <s v="Cedar Point"/>
    <x v="0"/>
    <x v="1"/>
    <x v="1"/>
    <s v="North"/>
    <n v="0"/>
    <n v="0"/>
    <n v="0"/>
    <n v="0"/>
    <x v="0"/>
  </r>
  <r>
    <s v="Ipswich"/>
    <s v="Cedar Point"/>
    <x v="0"/>
    <x v="1"/>
    <x v="1"/>
    <s v="East"/>
    <n v="0"/>
    <n v="0"/>
    <n v="0"/>
    <n v="0"/>
    <x v="0"/>
  </r>
  <r>
    <s v="Ipswich"/>
    <s v="Cedar Point"/>
    <x v="0"/>
    <x v="1"/>
    <x v="1"/>
    <s v="South"/>
    <n v="0"/>
    <n v="0"/>
    <n v="0"/>
    <n v="0"/>
    <x v="0"/>
  </r>
  <r>
    <s v="Ipswich"/>
    <s v="Cedar Point"/>
    <x v="0"/>
    <x v="1"/>
    <x v="1"/>
    <s v="West"/>
    <n v="0"/>
    <n v="0"/>
    <n v="0"/>
    <n v="0"/>
    <x v="0"/>
  </r>
  <r>
    <s v="Ipswich"/>
    <s v="Cedar Point"/>
    <x v="0"/>
    <x v="2"/>
    <x v="1"/>
    <s v="North"/>
    <n v="0"/>
    <n v="0"/>
    <n v="0"/>
    <n v="0"/>
    <x v="0"/>
  </r>
  <r>
    <s v="Ipswich"/>
    <s v="Cedar Point"/>
    <x v="0"/>
    <x v="2"/>
    <x v="1"/>
    <s v="East"/>
    <n v="0"/>
    <n v="0"/>
    <n v="0"/>
    <n v="0"/>
    <x v="0"/>
  </r>
  <r>
    <s v="Ipswich"/>
    <s v="Cedar Point"/>
    <x v="0"/>
    <x v="2"/>
    <x v="1"/>
    <s v="South"/>
    <n v="0"/>
    <n v="0"/>
    <n v="0"/>
    <n v="0"/>
    <x v="0"/>
  </r>
  <r>
    <s v="Ipswich"/>
    <s v="Cedar Point"/>
    <x v="0"/>
    <x v="2"/>
    <x v="1"/>
    <s v="West"/>
    <n v="0"/>
    <n v="0"/>
    <n v="0"/>
    <n v="0"/>
    <x v="0"/>
  </r>
  <r>
    <s v="Ipswich"/>
    <s v="Cedar Point"/>
    <x v="1"/>
    <x v="0"/>
    <x v="0"/>
    <s v="North"/>
    <n v="5"/>
    <n v="4"/>
    <m/>
    <n v="6"/>
    <x v="1"/>
  </r>
  <r>
    <s v="Ipswich"/>
    <s v="Cedar Point"/>
    <x v="1"/>
    <x v="0"/>
    <x v="0"/>
    <s v="East"/>
    <n v="3"/>
    <n v="1"/>
    <n v="1"/>
    <n v="2"/>
    <x v="2"/>
  </r>
  <r>
    <s v="Ipswich"/>
    <s v="Cedar Point"/>
    <x v="1"/>
    <x v="0"/>
    <x v="0"/>
    <s v="South"/>
    <n v="4"/>
    <n v="3"/>
    <n v="3"/>
    <n v="5"/>
    <x v="3"/>
  </r>
  <r>
    <s v="Ipswich"/>
    <s v="Cedar Point"/>
    <x v="1"/>
    <x v="0"/>
    <x v="0"/>
    <s v="West"/>
    <n v="1"/>
    <n v="1"/>
    <n v="1"/>
    <n v="3"/>
    <x v="4"/>
  </r>
  <r>
    <s v="Ipswich"/>
    <s v="Cedar Point"/>
    <x v="1"/>
    <x v="1"/>
    <x v="1"/>
    <s v="North"/>
    <n v="3"/>
    <n v="3"/>
    <n v="0"/>
    <n v="1"/>
    <x v="2"/>
  </r>
  <r>
    <s v="Ipswich"/>
    <s v="Cedar Point"/>
    <x v="1"/>
    <x v="1"/>
    <x v="1"/>
    <s v="East"/>
    <n v="0"/>
    <n v="1"/>
    <n v="0"/>
    <n v="0"/>
    <x v="5"/>
  </r>
  <r>
    <s v="Ipswich"/>
    <s v="Cedar Point"/>
    <x v="1"/>
    <x v="1"/>
    <x v="1"/>
    <s v="South"/>
    <n v="3"/>
    <n v="1"/>
    <n v="4"/>
    <n v="3"/>
    <x v="6"/>
  </r>
  <r>
    <s v="Ipswich"/>
    <s v="Cedar Point"/>
    <x v="1"/>
    <x v="1"/>
    <x v="1"/>
    <s v="West"/>
    <n v="1"/>
    <n v="6"/>
    <n v="5"/>
    <n v="1"/>
    <x v="7"/>
  </r>
  <r>
    <s v="Ipswich"/>
    <s v="Cedar Point"/>
    <x v="1"/>
    <x v="2"/>
    <x v="1"/>
    <s v="North"/>
    <n v="6"/>
    <n v="9"/>
    <n v="5"/>
    <n v="8"/>
    <x v="8"/>
  </r>
  <r>
    <s v="Ipswich"/>
    <s v="Cedar Point"/>
    <x v="1"/>
    <x v="2"/>
    <x v="1"/>
    <s v="East"/>
    <n v="6"/>
    <n v="6"/>
    <n v="4"/>
    <n v="5"/>
    <x v="9"/>
  </r>
  <r>
    <s v="Ipswich"/>
    <s v="Cedar Point"/>
    <x v="1"/>
    <x v="2"/>
    <x v="1"/>
    <s v="South"/>
    <n v="2"/>
    <n v="6"/>
    <n v="2"/>
    <m/>
    <x v="10"/>
  </r>
  <r>
    <s v="Ipswich"/>
    <s v="Cedar Point"/>
    <x v="1"/>
    <x v="2"/>
    <x v="1"/>
    <s v="West"/>
    <n v="3"/>
    <n v="3"/>
    <n v="8"/>
    <m/>
    <x v="11"/>
  </r>
  <r>
    <s v="Ipswich"/>
    <s v="Cedar Point"/>
    <x v="2"/>
    <x v="0"/>
    <x v="0"/>
    <s v="North"/>
    <n v="3"/>
    <n v="10"/>
    <n v="3"/>
    <n v="5"/>
    <x v="9"/>
  </r>
  <r>
    <s v="Ipswich"/>
    <s v="Cedar Point"/>
    <x v="2"/>
    <x v="0"/>
    <x v="0"/>
    <s v="East"/>
    <m/>
    <m/>
    <m/>
    <m/>
    <x v="12"/>
  </r>
  <r>
    <s v="Ipswich"/>
    <s v="Cedar Point"/>
    <x v="2"/>
    <x v="0"/>
    <x v="0"/>
    <s v="South"/>
    <n v="3"/>
    <n v="3"/>
    <n v="5"/>
    <m/>
    <x v="13"/>
  </r>
  <r>
    <s v="Ipswich"/>
    <s v="Cedar Point"/>
    <x v="2"/>
    <x v="0"/>
    <x v="0"/>
    <s v="West"/>
    <n v="4"/>
    <n v="1"/>
    <n v="2"/>
    <n v="3"/>
    <x v="14"/>
  </r>
  <r>
    <s v="Ipswich"/>
    <s v="Cedar Point"/>
    <x v="2"/>
    <x v="1"/>
    <x v="1"/>
    <s v="North"/>
    <n v="2"/>
    <n v="3"/>
    <m/>
    <n v="2"/>
    <x v="15"/>
  </r>
  <r>
    <s v="Ipswich"/>
    <s v="Cedar Point"/>
    <x v="2"/>
    <x v="1"/>
    <x v="1"/>
    <s v="East"/>
    <n v="1"/>
    <n v="2"/>
    <n v="2"/>
    <n v="3"/>
    <x v="16"/>
  </r>
  <r>
    <s v="Ipswich"/>
    <s v="Cedar Point"/>
    <x v="2"/>
    <x v="1"/>
    <x v="1"/>
    <s v="South"/>
    <n v="2"/>
    <n v="2"/>
    <n v="3"/>
    <n v="2"/>
    <x v="17"/>
  </r>
  <r>
    <s v="Ipswich"/>
    <s v="Cedar Point"/>
    <x v="2"/>
    <x v="1"/>
    <x v="1"/>
    <s v="West"/>
    <n v="2"/>
    <n v="4"/>
    <n v="7"/>
    <n v="3"/>
    <x v="18"/>
  </r>
  <r>
    <s v="Ipswich"/>
    <s v="Cedar Point"/>
    <x v="2"/>
    <x v="2"/>
    <x v="1"/>
    <s v="North"/>
    <n v="6"/>
    <n v="5"/>
    <n v="7"/>
    <n v="12"/>
    <x v="19"/>
  </r>
  <r>
    <s v="Ipswich"/>
    <s v="Cedar Point"/>
    <x v="2"/>
    <x v="2"/>
    <x v="1"/>
    <s v="East"/>
    <n v="3"/>
    <n v="15"/>
    <n v="10"/>
    <n v="10"/>
    <x v="20"/>
  </r>
  <r>
    <s v="Ipswich"/>
    <s v="Cedar Point"/>
    <x v="2"/>
    <x v="2"/>
    <x v="1"/>
    <s v="South"/>
    <n v="5"/>
    <n v="4"/>
    <n v="4"/>
    <n v="10"/>
    <x v="21"/>
  </r>
  <r>
    <s v="Ipswich"/>
    <s v="Cedar Point"/>
    <x v="2"/>
    <x v="2"/>
    <x v="1"/>
    <s v="West"/>
    <n v="4"/>
    <n v="3"/>
    <n v="6"/>
    <n v="7"/>
    <x v="1"/>
  </r>
</pivotCacheRecords>
</file>

<file path=xl/pivotCache/pivotCacheRecords5.xml><?xml version="1.0" encoding="utf-8"?>
<pivotCacheRecords xmlns="http://schemas.openxmlformats.org/spreadsheetml/2006/main" xmlns:r="http://schemas.openxmlformats.org/officeDocument/2006/relationships" count="64">
  <r>
    <s v="Ipswich"/>
    <s v="TFR"/>
    <x v="0"/>
    <x v="0"/>
    <x v="0"/>
    <s v="North"/>
    <n v="0"/>
    <n v="0"/>
    <n v="0"/>
    <n v="0"/>
    <x v="0"/>
  </r>
  <r>
    <s v="Ipswich"/>
    <s v="TFR"/>
    <x v="0"/>
    <x v="0"/>
    <x v="0"/>
    <s v="East"/>
    <n v="0"/>
    <n v="0"/>
    <n v="0"/>
    <n v="0"/>
    <x v="0"/>
  </r>
  <r>
    <s v="Ipswich"/>
    <s v="TFR"/>
    <x v="0"/>
    <x v="0"/>
    <x v="0"/>
    <s v="South"/>
    <n v="0"/>
    <n v="0"/>
    <n v="0"/>
    <n v="0"/>
    <x v="0"/>
  </r>
  <r>
    <s v="Ipswich"/>
    <s v="TFR"/>
    <x v="0"/>
    <x v="0"/>
    <x v="0"/>
    <s v="West"/>
    <n v="0"/>
    <n v="0"/>
    <n v="0"/>
    <n v="0"/>
    <x v="0"/>
  </r>
  <r>
    <s v="Ipswich"/>
    <s v="TFR"/>
    <x v="0"/>
    <x v="1"/>
    <x v="1"/>
    <s v="North"/>
    <n v="0"/>
    <n v="0"/>
    <n v="0"/>
    <n v="0"/>
    <x v="0"/>
  </r>
  <r>
    <s v="Ipswich"/>
    <s v="TFR"/>
    <x v="0"/>
    <x v="1"/>
    <x v="1"/>
    <s v="East"/>
    <n v="0"/>
    <n v="0"/>
    <n v="0"/>
    <n v="0"/>
    <x v="0"/>
  </r>
  <r>
    <s v="Ipswich"/>
    <s v="TFR"/>
    <x v="0"/>
    <x v="1"/>
    <x v="1"/>
    <s v="South"/>
    <n v="0"/>
    <n v="0"/>
    <n v="0"/>
    <n v="0"/>
    <x v="0"/>
  </r>
  <r>
    <s v="Ipswich"/>
    <s v="TFR"/>
    <x v="0"/>
    <x v="1"/>
    <x v="1"/>
    <s v="West"/>
    <n v="0"/>
    <n v="0"/>
    <n v="0"/>
    <n v="0"/>
    <x v="0"/>
  </r>
  <r>
    <s v="Ipswich"/>
    <s v="TFR"/>
    <x v="0"/>
    <x v="2"/>
    <x v="1"/>
    <s v="North"/>
    <n v="0"/>
    <n v="0"/>
    <n v="0"/>
    <n v="0"/>
    <x v="0"/>
  </r>
  <r>
    <s v="Ipswich"/>
    <s v="TFR"/>
    <x v="0"/>
    <x v="2"/>
    <x v="1"/>
    <s v="East"/>
    <n v="0"/>
    <n v="0"/>
    <n v="0"/>
    <n v="0"/>
    <x v="0"/>
  </r>
  <r>
    <s v="Ipswich"/>
    <s v="TFR"/>
    <x v="0"/>
    <x v="2"/>
    <x v="1"/>
    <s v="South"/>
    <n v="0"/>
    <n v="0"/>
    <n v="0"/>
    <n v="0"/>
    <x v="0"/>
  </r>
  <r>
    <s v="Ipswich"/>
    <s v="TFR"/>
    <x v="0"/>
    <x v="2"/>
    <x v="1"/>
    <s v="West"/>
    <n v="0"/>
    <n v="0"/>
    <n v="0"/>
    <n v="0"/>
    <x v="0"/>
  </r>
  <r>
    <s v="Ipswich"/>
    <s v="TFR"/>
    <x v="0"/>
    <x v="3"/>
    <x v="1"/>
    <s v="North"/>
    <n v="0"/>
    <n v="0"/>
    <n v="0"/>
    <n v="0"/>
    <x v="0"/>
  </r>
  <r>
    <s v="Ipswich"/>
    <s v="TFR"/>
    <x v="0"/>
    <x v="3"/>
    <x v="1"/>
    <s v="East"/>
    <n v="0"/>
    <n v="0"/>
    <n v="0"/>
    <n v="0"/>
    <x v="0"/>
  </r>
  <r>
    <s v="Ipswich"/>
    <s v="TFR"/>
    <x v="0"/>
    <x v="3"/>
    <x v="1"/>
    <s v="South"/>
    <n v="0"/>
    <n v="0"/>
    <n v="0"/>
    <n v="0"/>
    <x v="0"/>
  </r>
  <r>
    <s v="Ipswich"/>
    <s v="TFR"/>
    <x v="0"/>
    <x v="3"/>
    <x v="1"/>
    <s v="West"/>
    <n v="0"/>
    <n v="0"/>
    <n v="0"/>
    <n v="0"/>
    <x v="0"/>
  </r>
  <r>
    <s v="Ipswich"/>
    <s v="TFR"/>
    <x v="1"/>
    <x v="0"/>
    <x v="0"/>
    <s v="North"/>
    <n v="0"/>
    <n v="0"/>
    <n v="0"/>
    <n v="0"/>
    <x v="0"/>
  </r>
  <r>
    <s v="Ipswich"/>
    <s v="TFR"/>
    <x v="1"/>
    <x v="0"/>
    <x v="0"/>
    <s v="East"/>
    <n v="1"/>
    <n v="1"/>
    <n v="1"/>
    <n v="1"/>
    <x v="1"/>
  </r>
  <r>
    <s v="Ipswich"/>
    <s v="TFR"/>
    <x v="1"/>
    <x v="0"/>
    <x v="0"/>
    <s v="South"/>
    <n v="0"/>
    <n v="0"/>
    <n v="0"/>
    <n v="0"/>
    <x v="0"/>
  </r>
  <r>
    <s v="Ipswich"/>
    <s v="TFR"/>
    <x v="1"/>
    <x v="0"/>
    <x v="0"/>
    <s v="West"/>
    <n v="1"/>
    <n v="0"/>
    <n v="0"/>
    <n v="0"/>
    <x v="2"/>
  </r>
  <r>
    <s v="Ipswich"/>
    <s v="TFR"/>
    <x v="1"/>
    <x v="1"/>
    <x v="1"/>
    <s v="North"/>
    <n v="5"/>
    <n v="3"/>
    <m/>
    <m/>
    <x v="3"/>
  </r>
  <r>
    <s v="Ipswich"/>
    <s v="TFR"/>
    <x v="1"/>
    <x v="1"/>
    <x v="1"/>
    <s v="East"/>
    <n v="5"/>
    <n v="3"/>
    <n v="7"/>
    <n v="5"/>
    <x v="4"/>
  </r>
  <r>
    <s v="Ipswich"/>
    <s v="TFR"/>
    <x v="1"/>
    <x v="1"/>
    <x v="1"/>
    <s v="South"/>
    <n v="4"/>
    <n v="3"/>
    <n v="5"/>
    <n v="5"/>
    <x v="5"/>
  </r>
  <r>
    <s v="Ipswich"/>
    <s v="TFR"/>
    <x v="1"/>
    <x v="1"/>
    <x v="1"/>
    <s v="West"/>
    <n v="2"/>
    <n v="5"/>
    <n v="0"/>
    <n v="2"/>
    <x v="6"/>
  </r>
  <r>
    <s v="Ipswich"/>
    <s v="TFR"/>
    <x v="1"/>
    <x v="2"/>
    <x v="1"/>
    <s v="North"/>
    <n v="3"/>
    <n v="5"/>
    <n v="5"/>
    <n v="5"/>
    <x v="7"/>
  </r>
  <r>
    <s v="Ipswich"/>
    <s v="TFR"/>
    <x v="1"/>
    <x v="2"/>
    <x v="1"/>
    <s v="East"/>
    <n v="5"/>
    <n v="7"/>
    <n v="5"/>
    <n v="5"/>
    <x v="8"/>
  </r>
  <r>
    <s v="Ipswich"/>
    <s v="TFR"/>
    <x v="1"/>
    <x v="2"/>
    <x v="1"/>
    <s v="South"/>
    <n v="4"/>
    <n v="2"/>
    <n v="2"/>
    <n v="5"/>
    <x v="9"/>
  </r>
  <r>
    <s v="Ipswich"/>
    <s v="TFR"/>
    <x v="1"/>
    <x v="2"/>
    <x v="1"/>
    <s v="West"/>
    <n v="5"/>
    <n v="3"/>
    <n v="3"/>
    <n v="5"/>
    <x v="3"/>
  </r>
  <r>
    <s v="Ipswich"/>
    <s v="TFR"/>
    <x v="1"/>
    <x v="3"/>
    <x v="1"/>
    <s v="North"/>
    <n v="1"/>
    <n v="1"/>
    <n v="1"/>
    <n v="1"/>
    <x v="1"/>
  </r>
  <r>
    <s v="Ipswich"/>
    <s v="TFR"/>
    <x v="1"/>
    <x v="3"/>
    <x v="1"/>
    <s v="East"/>
    <n v="3"/>
    <n v="3"/>
    <n v="3"/>
    <n v="3"/>
    <x v="10"/>
  </r>
  <r>
    <s v="Ipswich"/>
    <s v="TFR"/>
    <x v="1"/>
    <x v="3"/>
    <x v="1"/>
    <s v="South"/>
    <m/>
    <m/>
    <m/>
    <m/>
    <x v="11"/>
  </r>
  <r>
    <s v="Ipswich"/>
    <s v="TFR"/>
    <x v="1"/>
    <x v="3"/>
    <x v="1"/>
    <s v="West"/>
    <m/>
    <m/>
    <m/>
    <m/>
    <x v="11"/>
  </r>
  <r>
    <s v="Ipswich"/>
    <s v="TFR"/>
    <x v="2"/>
    <x v="0"/>
    <x v="0"/>
    <s v="North"/>
    <n v="1"/>
    <n v="7"/>
    <s v=" "/>
    <n v="4"/>
    <x v="3"/>
  </r>
  <r>
    <s v="Ipswich"/>
    <s v="TFR"/>
    <x v="2"/>
    <x v="0"/>
    <x v="0"/>
    <s v="East"/>
    <n v="4"/>
    <n v="6"/>
    <n v="5"/>
    <n v="5"/>
    <x v="4"/>
  </r>
  <r>
    <s v="Ipswich"/>
    <s v="TFR"/>
    <x v="2"/>
    <x v="0"/>
    <x v="0"/>
    <s v="South"/>
    <n v="5"/>
    <n v="6"/>
    <n v="9"/>
    <s v=" "/>
    <x v="12"/>
  </r>
  <r>
    <s v="Ipswich"/>
    <s v="TFR"/>
    <x v="2"/>
    <x v="0"/>
    <x v="0"/>
    <s v="West"/>
    <n v="8"/>
    <n v="7"/>
    <n v="8"/>
    <s v=" "/>
    <x v="13"/>
  </r>
  <r>
    <s v="Ipswich"/>
    <s v="TFR"/>
    <x v="2"/>
    <x v="1"/>
    <x v="1"/>
    <s v="North"/>
    <m/>
    <m/>
    <m/>
    <m/>
    <x v="11"/>
  </r>
  <r>
    <s v="Ipswich"/>
    <s v="TFR"/>
    <x v="2"/>
    <x v="1"/>
    <x v="1"/>
    <s v="East"/>
    <m/>
    <m/>
    <m/>
    <m/>
    <x v="11"/>
  </r>
  <r>
    <s v="Ipswich"/>
    <s v="TFR"/>
    <x v="2"/>
    <x v="1"/>
    <x v="1"/>
    <s v="South"/>
    <m/>
    <m/>
    <m/>
    <m/>
    <x v="11"/>
  </r>
  <r>
    <s v="Ipswich"/>
    <s v="TFR"/>
    <x v="2"/>
    <x v="1"/>
    <x v="1"/>
    <s v="West"/>
    <m/>
    <m/>
    <m/>
    <m/>
    <x v="11"/>
  </r>
  <r>
    <s v="Ipswich"/>
    <s v="TFR"/>
    <x v="2"/>
    <x v="2"/>
    <x v="1"/>
    <s v="North"/>
    <n v="10"/>
    <n v="10"/>
    <n v="12"/>
    <n v="10"/>
    <x v="14"/>
  </r>
  <r>
    <s v="Ipswich"/>
    <s v="TFR"/>
    <x v="2"/>
    <x v="2"/>
    <x v="1"/>
    <s v="East"/>
    <n v="13"/>
    <n v="8"/>
    <n v="9"/>
    <n v="8"/>
    <x v="15"/>
  </r>
  <r>
    <s v="Ipswich"/>
    <s v="TFR"/>
    <x v="2"/>
    <x v="2"/>
    <x v="1"/>
    <s v="South"/>
    <n v="9"/>
    <n v="12"/>
    <n v="10"/>
    <n v="11"/>
    <x v="14"/>
  </r>
  <r>
    <s v="Ipswich"/>
    <s v="TFR"/>
    <x v="2"/>
    <x v="2"/>
    <x v="1"/>
    <s v="West"/>
    <n v="11"/>
    <n v="12"/>
    <n v="9"/>
    <n v="6"/>
    <x v="15"/>
  </r>
  <r>
    <s v="Ipswich"/>
    <s v="TFR"/>
    <x v="2"/>
    <x v="3"/>
    <x v="1"/>
    <s v="North"/>
    <m/>
    <m/>
    <m/>
    <m/>
    <x v="11"/>
  </r>
  <r>
    <s v="Ipswich"/>
    <s v="TFR"/>
    <x v="2"/>
    <x v="3"/>
    <x v="1"/>
    <s v="East"/>
    <m/>
    <m/>
    <m/>
    <m/>
    <x v="11"/>
  </r>
  <r>
    <s v="Ipswich"/>
    <s v="TFR"/>
    <x v="2"/>
    <x v="3"/>
    <x v="1"/>
    <s v="South"/>
    <m/>
    <m/>
    <m/>
    <m/>
    <x v="11"/>
  </r>
  <r>
    <s v="Ipswich"/>
    <s v="TFR"/>
    <x v="2"/>
    <x v="3"/>
    <x v="1"/>
    <s v="West"/>
    <m/>
    <m/>
    <m/>
    <m/>
    <x v="11"/>
  </r>
  <r>
    <s v="Ipswich"/>
    <s v="TFR"/>
    <x v="3"/>
    <x v="0"/>
    <x v="0"/>
    <s v="North"/>
    <n v="10"/>
    <s v=" "/>
    <s v=" "/>
    <n v="8"/>
    <x v="16"/>
  </r>
  <r>
    <s v="Ipswich"/>
    <s v="TFR"/>
    <x v="3"/>
    <x v="0"/>
    <x v="0"/>
    <s v="East"/>
    <n v="4"/>
    <n v="3"/>
    <s v=" "/>
    <s v=" "/>
    <x v="17"/>
  </r>
  <r>
    <s v="Ipswich"/>
    <s v="TFR"/>
    <x v="3"/>
    <x v="0"/>
    <x v="0"/>
    <s v="South"/>
    <n v="6"/>
    <n v="2"/>
    <n v="4"/>
    <s v=" "/>
    <x v="3"/>
  </r>
  <r>
    <s v="Ipswich"/>
    <s v="TFR"/>
    <x v="3"/>
    <x v="0"/>
    <x v="0"/>
    <s v="West"/>
    <n v="7"/>
    <n v="13"/>
    <s v=" "/>
    <s v=" "/>
    <x v="18"/>
  </r>
  <r>
    <s v="Ipswich"/>
    <s v="TFR"/>
    <x v="3"/>
    <x v="1"/>
    <x v="1"/>
    <s v="North"/>
    <n v="15"/>
    <n v="10"/>
    <n v="5"/>
    <n v="10"/>
    <x v="18"/>
  </r>
  <r>
    <s v="Ipswich"/>
    <s v="TFR"/>
    <x v="3"/>
    <x v="1"/>
    <x v="1"/>
    <s v="East"/>
    <n v="5"/>
    <n v="10"/>
    <n v="10"/>
    <n v="8"/>
    <x v="19"/>
  </r>
  <r>
    <s v="Ipswich"/>
    <s v="TFR"/>
    <x v="3"/>
    <x v="1"/>
    <x v="1"/>
    <s v="South"/>
    <n v="15"/>
    <n v="15"/>
    <n v="10"/>
    <n v="10"/>
    <x v="20"/>
  </r>
  <r>
    <s v="Ipswich"/>
    <s v="TFR"/>
    <x v="3"/>
    <x v="1"/>
    <x v="1"/>
    <s v="West"/>
    <n v="10"/>
    <n v="5"/>
    <n v="5"/>
    <n v="5"/>
    <x v="21"/>
  </r>
  <r>
    <s v="Ipswich"/>
    <s v="TFR"/>
    <x v="3"/>
    <x v="2"/>
    <x v="1"/>
    <s v="North"/>
    <n v="18"/>
    <n v="19"/>
    <n v="9"/>
    <n v="11"/>
    <x v="22"/>
  </r>
  <r>
    <s v="Ipswich"/>
    <s v="TFR"/>
    <x v="3"/>
    <x v="2"/>
    <x v="1"/>
    <s v="East"/>
    <n v="7"/>
    <n v="7"/>
    <n v="20"/>
    <n v="11"/>
    <x v="23"/>
  </r>
  <r>
    <s v="Ipswich"/>
    <s v="TFR"/>
    <x v="3"/>
    <x v="2"/>
    <x v="1"/>
    <s v="South"/>
    <n v="9"/>
    <n v="7"/>
    <n v="11"/>
    <s v=" "/>
    <x v="16"/>
  </r>
  <r>
    <s v="Ipswich"/>
    <s v="TFR"/>
    <x v="3"/>
    <x v="2"/>
    <x v="1"/>
    <s v="West"/>
    <n v="11"/>
    <n v="19"/>
    <s v=" "/>
    <s v=" "/>
    <x v="24"/>
  </r>
  <r>
    <s v="Ipswich"/>
    <s v="TFR"/>
    <x v="3"/>
    <x v="3"/>
    <x v="1"/>
    <s v="North"/>
    <m/>
    <m/>
    <m/>
    <m/>
    <x v="11"/>
  </r>
  <r>
    <s v="Ipswich"/>
    <s v="TFR"/>
    <x v="3"/>
    <x v="3"/>
    <x v="1"/>
    <s v="East"/>
    <m/>
    <m/>
    <m/>
    <m/>
    <x v="11"/>
  </r>
  <r>
    <s v="Ipswich"/>
    <s v="TFR"/>
    <x v="3"/>
    <x v="3"/>
    <x v="1"/>
    <s v="South"/>
    <m/>
    <m/>
    <m/>
    <m/>
    <x v="11"/>
  </r>
  <r>
    <s v="Ipswich"/>
    <s v="TFR"/>
    <x v="3"/>
    <x v="3"/>
    <x v="1"/>
    <s v="West"/>
    <m/>
    <m/>
    <m/>
    <m/>
    <x v="11"/>
  </r>
</pivotCacheRecords>
</file>

<file path=xl/pivotCache/pivotCacheRecords6.xml><?xml version="1.0" encoding="utf-8"?>
<pivotCacheRecords xmlns="http://schemas.openxmlformats.org/spreadsheetml/2006/main" xmlns:r="http://schemas.openxmlformats.org/officeDocument/2006/relationships" count="64">
  <r>
    <s v="Ipswich"/>
    <s v="JNR"/>
    <x v="0"/>
    <x v="0"/>
    <x v="0"/>
    <s v="North"/>
    <n v="0"/>
    <n v="0"/>
    <n v="0"/>
    <n v="0"/>
    <n v="0"/>
  </r>
  <r>
    <s v="Ipswich"/>
    <s v="JNR"/>
    <x v="0"/>
    <x v="0"/>
    <x v="0"/>
    <s v="East"/>
    <n v="0"/>
    <n v="0"/>
    <n v="0"/>
    <n v="0"/>
    <n v="0"/>
  </r>
  <r>
    <s v="Ipswich"/>
    <s v="JNR"/>
    <x v="0"/>
    <x v="0"/>
    <x v="0"/>
    <s v="South"/>
    <n v="0"/>
    <n v="0"/>
    <n v="0"/>
    <n v="0"/>
    <n v="0"/>
  </r>
  <r>
    <s v="Ipswich"/>
    <s v="JNR"/>
    <x v="0"/>
    <x v="0"/>
    <x v="0"/>
    <s v="West"/>
    <n v="0"/>
    <n v="0"/>
    <n v="0"/>
    <n v="0"/>
    <n v="0"/>
  </r>
  <r>
    <s v="Ipswich"/>
    <s v="JNR"/>
    <x v="0"/>
    <x v="1"/>
    <x v="1"/>
    <s v="North"/>
    <n v="0"/>
    <n v="0"/>
    <n v="0"/>
    <n v="0"/>
    <n v="0"/>
  </r>
  <r>
    <s v="Ipswich"/>
    <s v="JNR"/>
    <x v="0"/>
    <x v="1"/>
    <x v="1"/>
    <s v="East"/>
    <n v="0"/>
    <n v="0"/>
    <n v="0"/>
    <n v="0"/>
    <n v="0"/>
  </r>
  <r>
    <s v="Ipswich"/>
    <s v="JNR"/>
    <x v="0"/>
    <x v="1"/>
    <x v="1"/>
    <s v="South"/>
    <n v="0"/>
    <n v="0"/>
    <n v="0"/>
    <n v="0"/>
    <n v="0"/>
  </r>
  <r>
    <s v="Ipswich"/>
    <s v="JNR"/>
    <x v="0"/>
    <x v="1"/>
    <x v="1"/>
    <s v="West"/>
    <n v="0"/>
    <n v="0"/>
    <n v="0"/>
    <n v="0"/>
    <n v="0"/>
  </r>
  <r>
    <s v="Ipswich"/>
    <s v="JNR"/>
    <x v="0"/>
    <x v="2"/>
    <x v="1"/>
    <s v="North"/>
    <n v="0"/>
    <n v="0"/>
    <n v="0"/>
    <n v="0"/>
    <n v="0"/>
  </r>
  <r>
    <s v="Ipswich"/>
    <s v="JNR"/>
    <x v="0"/>
    <x v="2"/>
    <x v="1"/>
    <s v="East"/>
    <n v="0"/>
    <n v="0"/>
    <n v="0"/>
    <n v="0"/>
    <n v="0"/>
  </r>
  <r>
    <s v="Ipswich"/>
    <s v="JNR"/>
    <x v="0"/>
    <x v="2"/>
    <x v="1"/>
    <s v="South"/>
    <n v="0"/>
    <n v="0"/>
    <n v="0"/>
    <n v="0"/>
    <n v="0"/>
  </r>
  <r>
    <s v="Ipswich"/>
    <s v="JNR"/>
    <x v="0"/>
    <x v="2"/>
    <x v="1"/>
    <s v="West"/>
    <n v="0"/>
    <n v="0"/>
    <n v="0"/>
    <n v="0"/>
    <n v="0"/>
  </r>
  <r>
    <s v="Ipswich"/>
    <s v="JNR"/>
    <x v="0"/>
    <x v="3"/>
    <x v="1"/>
    <s v="North"/>
    <n v="0"/>
    <n v="0"/>
    <n v="0"/>
    <n v="0"/>
    <n v="0"/>
  </r>
  <r>
    <s v="Ipswich"/>
    <s v="JNR"/>
    <x v="0"/>
    <x v="3"/>
    <x v="1"/>
    <s v="East"/>
    <n v="0"/>
    <n v="0"/>
    <n v="0"/>
    <n v="0"/>
    <n v="0"/>
  </r>
  <r>
    <s v="Ipswich"/>
    <s v="JNR"/>
    <x v="0"/>
    <x v="3"/>
    <x v="1"/>
    <s v="South"/>
    <n v="0"/>
    <n v="0"/>
    <n v="0"/>
    <n v="0"/>
    <n v="0"/>
  </r>
  <r>
    <s v="Ipswich"/>
    <s v="JNR"/>
    <x v="0"/>
    <x v="3"/>
    <x v="1"/>
    <s v="West"/>
    <n v="0"/>
    <n v="0"/>
    <n v="0"/>
    <n v="0"/>
    <n v="0"/>
  </r>
  <r>
    <s v="Ipswich"/>
    <s v="JNR"/>
    <x v="1"/>
    <x v="0"/>
    <x v="0"/>
    <s v="North"/>
    <n v="1"/>
    <n v="1"/>
    <n v="0"/>
    <n v="1"/>
    <n v="0.75"/>
  </r>
  <r>
    <s v="Ipswich"/>
    <s v="JNR"/>
    <x v="1"/>
    <x v="0"/>
    <x v="0"/>
    <s v="East"/>
    <n v="5"/>
    <n v="0"/>
    <n v="0"/>
    <n v="0"/>
    <n v="1.25"/>
  </r>
  <r>
    <s v="Ipswich"/>
    <s v="JNR"/>
    <x v="1"/>
    <x v="0"/>
    <x v="0"/>
    <s v="South"/>
    <n v="3"/>
    <n v="5"/>
    <n v="4"/>
    <n v="5"/>
    <n v="4.25"/>
  </r>
  <r>
    <s v="Ipswich"/>
    <s v="JNR"/>
    <x v="1"/>
    <x v="0"/>
    <x v="0"/>
    <s v="West"/>
    <n v="5"/>
    <n v="4"/>
    <n v="4"/>
    <n v="5"/>
    <n v="4.5"/>
  </r>
  <r>
    <s v="Ipswich"/>
    <s v="JNR"/>
    <x v="1"/>
    <x v="1"/>
    <x v="1"/>
    <s v="North"/>
    <n v="1"/>
    <n v="1"/>
    <n v="0"/>
    <n v="0"/>
    <n v="0.5"/>
  </r>
  <r>
    <s v="Ipswich"/>
    <s v="JNR"/>
    <x v="1"/>
    <x v="1"/>
    <x v="1"/>
    <s v="East"/>
    <n v="2"/>
    <n v="2"/>
    <n v="3"/>
    <n v="0"/>
    <n v="1.75"/>
  </r>
  <r>
    <s v="Ipswich"/>
    <s v="JNR"/>
    <x v="1"/>
    <x v="1"/>
    <x v="1"/>
    <s v="South"/>
    <n v="2"/>
    <n v="2"/>
    <n v="2"/>
    <n v="0"/>
    <n v="1.5"/>
  </r>
  <r>
    <s v="Ipswich"/>
    <s v="JNR"/>
    <x v="1"/>
    <x v="1"/>
    <x v="1"/>
    <s v="West"/>
    <n v="2"/>
    <n v="3"/>
    <n v="4"/>
    <n v="0"/>
    <n v="2.25"/>
  </r>
  <r>
    <s v="Ipswich"/>
    <s v="JNR"/>
    <x v="1"/>
    <x v="2"/>
    <x v="1"/>
    <s v="North"/>
    <n v="3"/>
    <n v="3"/>
    <n v="3"/>
    <n v="5"/>
    <n v="3.5"/>
  </r>
  <r>
    <s v="Ipswich"/>
    <s v="JNR"/>
    <x v="1"/>
    <x v="2"/>
    <x v="1"/>
    <s v="East"/>
    <n v="7"/>
    <n v="7"/>
    <n v="5"/>
    <n v="3"/>
    <n v="5.5"/>
  </r>
  <r>
    <s v="Ipswich"/>
    <s v="JNR"/>
    <x v="1"/>
    <x v="2"/>
    <x v="1"/>
    <s v="South"/>
    <n v="5"/>
    <n v="5"/>
    <n v="5"/>
    <n v="3"/>
    <n v="4.5"/>
  </r>
  <r>
    <s v="Ipswich"/>
    <s v="JNR"/>
    <x v="1"/>
    <x v="2"/>
    <x v="1"/>
    <s v="West"/>
    <n v="4"/>
    <n v="5"/>
    <n v="5"/>
    <n v="5"/>
    <n v="4.75"/>
  </r>
  <r>
    <s v="Ipswich"/>
    <s v="JNR"/>
    <x v="1"/>
    <x v="3"/>
    <x v="1"/>
    <s v="North"/>
    <n v="2"/>
    <n v="0"/>
    <n v="3"/>
    <n v="3"/>
    <n v="2"/>
  </r>
  <r>
    <s v="Ipswich"/>
    <s v="JNR"/>
    <x v="1"/>
    <x v="3"/>
    <x v="1"/>
    <s v="East"/>
    <n v="4"/>
    <n v="5"/>
    <n v="3"/>
    <n v="0"/>
    <n v="3"/>
  </r>
  <r>
    <s v="Ipswich"/>
    <s v="JNR"/>
    <x v="1"/>
    <x v="3"/>
    <x v="1"/>
    <s v="South"/>
    <n v="0"/>
    <n v="1"/>
    <n v="2"/>
    <n v="3"/>
    <n v="1.5"/>
  </r>
  <r>
    <s v="Ipswich"/>
    <s v="JNR"/>
    <x v="1"/>
    <x v="3"/>
    <x v="1"/>
    <s v="West"/>
    <n v="3"/>
    <n v="3"/>
    <n v="0"/>
    <n v="0"/>
    <n v="1.5"/>
  </r>
  <r>
    <s v="Ipswich"/>
    <s v="JNR"/>
    <x v="2"/>
    <x v="0"/>
    <x v="0"/>
    <s v="North"/>
    <n v="1"/>
    <n v="1"/>
    <n v="3"/>
    <n v="2"/>
    <n v="1.75"/>
  </r>
  <r>
    <s v="Ipswich"/>
    <s v="JNR"/>
    <x v="2"/>
    <x v="0"/>
    <x v="0"/>
    <s v="East"/>
    <n v="6"/>
    <n v="2"/>
    <n v="4"/>
    <n v="3"/>
    <n v="3.75"/>
  </r>
  <r>
    <s v="Ipswich"/>
    <s v="JNR"/>
    <x v="2"/>
    <x v="0"/>
    <x v="0"/>
    <s v="South"/>
    <n v="5"/>
    <n v="3"/>
    <n v="2"/>
    <n v="3"/>
    <n v="3.25"/>
  </r>
  <r>
    <s v="Ipswich"/>
    <s v="JNR"/>
    <x v="2"/>
    <x v="0"/>
    <x v="0"/>
    <s v="West"/>
    <n v="2"/>
    <n v="0"/>
    <n v="1"/>
    <n v="1"/>
    <n v="1"/>
  </r>
  <r>
    <s v="Ipswich"/>
    <s v="JNR"/>
    <x v="2"/>
    <x v="1"/>
    <x v="1"/>
    <s v="North"/>
    <n v="4"/>
    <n v="3"/>
    <n v="5"/>
    <n v="3"/>
    <n v="3.75"/>
  </r>
  <r>
    <s v="Ipswich"/>
    <s v="JNR"/>
    <x v="2"/>
    <x v="1"/>
    <x v="1"/>
    <s v="East"/>
    <n v="3"/>
    <n v="5"/>
    <n v="5"/>
    <n v="8"/>
    <n v="5.25"/>
  </r>
  <r>
    <s v="Ipswich"/>
    <s v="JNR"/>
    <x v="2"/>
    <x v="1"/>
    <x v="1"/>
    <s v="South"/>
    <n v="3"/>
    <n v="2"/>
    <n v="4"/>
    <n v="6"/>
    <n v="3.75"/>
  </r>
  <r>
    <s v="Ipswich"/>
    <s v="JNR"/>
    <x v="2"/>
    <x v="1"/>
    <x v="1"/>
    <s v="West"/>
    <n v="4"/>
    <n v="5"/>
    <n v="4"/>
    <n v="3"/>
    <n v="4"/>
  </r>
  <r>
    <s v="Ipswich"/>
    <s v="JNR"/>
    <x v="2"/>
    <x v="2"/>
    <x v="1"/>
    <s v="North"/>
    <n v="7"/>
    <n v="4"/>
    <n v="5"/>
    <n v="5"/>
    <n v="5.25"/>
  </r>
  <r>
    <s v="Ipswich"/>
    <s v="JNR"/>
    <x v="2"/>
    <x v="2"/>
    <x v="1"/>
    <s v="East"/>
    <n v="4"/>
    <n v="2"/>
    <n v="2"/>
    <n v="4"/>
    <n v="3"/>
  </r>
  <r>
    <s v="Ipswich"/>
    <s v="JNR"/>
    <x v="2"/>
    <x v="2"/>
    <x v="1"/>
    <s v="South"/>
    <n v="4"/>
    <n v="9"/>
    <n v="3"/>
    <n v="7"/>
    <n v="5.75"/>
  </r>
  <r>
    <s v="Ipswich"/>
    <s v="JNR"/>
    <x v="2"/>
    <x v="2"/>
    <x v="1"/>
    <s v="West"/>
    <n v="3"/>
    <n v="2"/>
    <n v="4"/>
    <n v="5"/>
    <n v="3.5"/>
  </r>
  <r>
    <s v="Ipswich"/>
    <s v="JNR"/>
    <x v="2"/>
    <x v="3"/>
    <x v="1"/>
    <s v="North"/>
    <n v="5"/>
    <n v="8"/>
    <n v="9"/>
    <n v="11"/>
    <n v="8.25"/>
  </r>
  <r>
    <s v="Ipswich"/>
    <s v="JNR"/>
    <x v="2"/>
    <x v="3"/>
    <x v="1"/>
    <s v="East"/>
    <n v="6"/>
    <n v="5"/>
    <n v="4"/>
    <m/>
    <n v="5"/>
  </r>
  <r>
    <s v="Ipswich"/>
    <s v="JNR"/>
    <x v="2"/>
    <x v="3"/>
    <x v="1"/>
    <s v="South"/>
    <n v="4"/>
    <n v="5"/>
    <n v="4"/>
    <n v="4"/>
    <n v="4.25"/>
  </r>
  <r>
    <s v="Ipswich"/>
    <s v="JNR"/>
    <x v="2"/>
    <x v="3"/>
    <x v="1"/>
    <s v="West"/>
    <n v="3"/>
    <n v="3"/>
    <n v="6"/>
    <n v="5"/>
    <n v="4.25"/>
  </r>
  <r>
    <s v="Ipswich"/>
    <s v="JNR"/>
    <x v="3"/>
    <x v="0"/>
    <x v="0"/>
    <s v="North"/>
    <n v="5"/>
    <n v="9"/>
    <n v="4"/>
    <n v="4"/>
    <n v="5.5"/>
  </r>
  <r>
    <s v="Ipswich"/>
    <s v="JNR"/>
    <x v="3"/>
    <x v="0"/>
    <x v="0"/>
    <s v="East"/>
    <n v="3"/>
    <n v="3"/>
    <n v="4"/>
    <n v="10"/>
    <n v="5"/>
  </r>
  <r>
    <s v="Ipswich"/>
    <s v="JNR"/>
    <x v="3"/>
    <x v="0"/>
    <x v="0"/>
    <s v="South"/>
    <n v="1"/>
    <m/>
    <m/>
    <m/>
    <n v="1"/>
  </r>
  <r>
    <s v="Ipswich"/>
    <s v="JNR"/>
    <x v="3"/>
    <x v="0"/>
    <x v="0"/>
    <s v="West"/>
    <n v="6"/>
    <n v="8"/>
    <n v="9"/>
    <n v="10"/>
    <n v="8.25"/>
  </r>
  <r>
    <s v="Ipswich"/>
    <s v="JNR"/>
    <x v="3"/>
    <x v="1"/>
    <x v="1"/>
    <s v="North"/>
    <n v="3"/>
    <n v="7"/>
    <m/>
    <n v="11"/>
    <n v="7"/>
  </r>
  <r>
    <s v="Ipswich"/>
    <s v="JNR"/>
    <x v="3"/>
    <x v="1"/>
    <x v="1"/>
    <s v="East"/>
    <n v="4"/>
    <n v="9"/>
    <n v="2"/>
    <n v="6"/>
    <n v="5.25"/>
  </r>
  <r>
    <s v="Ipswich"/>
    <s v="JNR"/>
    <x v="3"/>
    <x v="1"/>
    <x v="1"/>
    <s v="South"/>
    <n v="4"/>
    <n v="6"/>
    <n v="2"/>
    <m/>
    <n v="4"/>
  </r>
  <r>
    <s v="Ipswich"/>
    <s v="JNR"/>
    <x v="3"/>
    <x v="1"/>
    <x v="1"/>
    <s v="West"/>
    <n v="6"/>
    <n v="5"/>
    <n v="4"/>
    <n v="8"/>
    <n v="5.75"/>
  </r>
  <r>
    <s v="Ipswich"/>
    <s v="JNR"/>
    <x v="3"/>
    <x v="2"/>
    <x v="1"/>
    <s v="North"/>
    <n v="10"/>
    <n v="15"/>
    <n v="15"/>
    <n v="10"/>
    <n v="12.5"/>
  </r>
  <r>
    <s v="Ipswich"/>
    <s v="JNR"/>
    <x v="3"/>
    <x v="2"/>
    <x v="1"/>
    <s v="East"/>
    <n v="10"/>
    <n v="10"/>
    <n v="10"/>
    <n v="15"/>
    <n v="11.25"/>
  </r>
  <r>
    <s v="Ipswich"/>
    <s v="JNR"/>
    <x v="3"/>
    <x v="2"/>
    <x v="1"/>
    <s v="South"/>
    <n v="7"/>
    <n v="5"/>
    <n v="5"/>
    <n v="7"/>
    <n v="6"/>
  </r>
  <r>
    <s v="Ipswich"/>
    <s v="JNR"/>
    <x v="3"/>
    <x v="2"/>
    <x v="1"/>
    <s v="West"/>
    <n v="5"/>
    <n v="10"/>
    <n v="5"/>
    <n v="3"/>
    <n v="5.75"/>
  </r>
  <r>
    <s v="Ipswich"/>
    <s v="JNR"/>
    <x v="3"/>
    <x v="3"/>
    <x v="1"/>
    <s v="North"/>
    <n v="7"/>
    <n v="5"/>
    <n v="5"/>
    <m/>
    <n v="5.666666666666667"/>
  </r>
  <r>
    <s v="Ipswich"/>
    <s v="JNR"/>
    <x v="3"/>
    <x v="3"/>
    <x v="1"/>
    <s v="East"/>
    <n v="5"/>
    <n v="7"/>
    <n v="3"/>
    <n v="3"/>
    <n v="4.5"/>
  </r>
  <r>
    <s v="Ipswich"/>
    <s v="JNR"/>
    <x v="3"/>
    <x v="3"/>
    <x v="1"/>
    <s v="South"/>
    <n v="5"/>
    <n v="2"/>
    <n v="2"/>
    <n v="2"/>
    <n v="2.75"/>
  </r>
  <r>
    <s v="Ipswich"/>
    <s v="JNR"/>
    <x v="3"/>
    <x v="3"/>
    <x v="1"/>
    <s v="West"/>
    <n v="3"/>
    <n v="5"/>
    <n v="5"/>
    <n v="7"/>
    <n v="5"/>
  </r>
</pivotCacheRecords>
</file>

<file path=xl/pivotCache/pivotCacheRecords7.xml><?xml version="1.0" encoding="utf-8"?>
<pivotCacheRecords xmlns="http://schemas.openxmlformats.org/spreadsheetml/2006/main" xmlns:r="http://schemas.openxmlformats.org/officeDocument/2006/relationships" count="52">
  <r>
    <s v="Newbury"/>
    <s v="Joppa"/>
    <x v="0"/>
    <x v="0"/>
    <s v="Upstream"/>
    <s v="North"/>
    <n v="0"/>
    <n v="0"/>
    <n v="0"/>
    <n v="0"/>
    <n v="0"/>
  </r>
  <r>
    <s v="Newbury"/>
    <s v="Joppa"/>
    <x v="0"/>
    <x v="0"/>
    <s v="Upstream"/>
    <s v="East"/>
    <n v="0"/>
    <n v="0"/>
    <n v="0"/>
    <n v="0"/>
    <n v="0"/>
  </r>
  <r>
    <s v="Newbury"/>
    <s v="Joppa"/>
    <x v="0"/>
    <x v="0"/>
    <s v="Upstream"/>
    <s v="South"/>
    <n v="0"/>
    <n v="0"/>
    <n v="0"/>
    <n v="0"/>
    <n v="0"/>
  </r>
  <r>
    <s v="Newbury"/>
    <s v="Joppa"/>
    <x v="0"/>
    <x v="0"/>
    <s v="Upstream"/>
    <s v="West"/>
    <n v="0"/>
    <n v="0"/>
    <n v="0"/>
    <n v="0"/>
    <n v="0"/>
  </r>
  <r>
    <s v="Newbury"/>
    <s v="Joppa"/>
    <x v="0"/>
    <x v="1"/>
    <s v="Upstream"/>
    <s v="North"/>
    <n v="0"/>
    <n v="0"/>
    <n v="0"/>
    <n v="0"/>
    <n v="0"/>
  </r>
  <r>
    <s v="Newbury"/>
    <s v="Joppa"/>
    <x v="0"/>
    <x v="1"/>
    <s v="Upstream"/>
    <s v="East"/>
    <n v="0"/>
    <n v="0"/>
    <n v="0"/>
    <n v="0"/>
    <n v="0"/>
  </r>
  <r>
    <s v="Newbury"/>
    <s v="Joppa"/>
    <x v="0"/>
    <x v="1"/>
    <s v="Upstream"/>
    <s v="South"/>
    <n v="0"/>
    <n v="0"/>
    <n v="0"/>
    <n v="0"/>
    <n v="0"/>
  </r>
  <r>
    <s v="Newbury"/>
    <s v="Joppa"/>
    <x v="0"/>
    <x v="1"/>
    <s v="Upstream"/>
    <s v="West"/>
    <n v="0"/>
    <n v="0"/>
    <n v="0"/>
    <n v="0"/>
    <n v="0"/>
  </r>
  <r>
    <s v="Newbury"/>
    <s v="Joppa"/>
    <x v="0"/>
    <x v="2"/>
    <s v="Upstream"/>
    <s v="North"/>
    <n v="0"/>
    <n v="0"/>
    <n v="0"/>
    <n v="0"/>
    <n v="0"/>
  </r>
  <r>
    <s v="Newbury"/>
    <s v="Joppa"/>
    <x v="0"/>
    <x v="2"/>
    <s v="Upstream"/>
    <s v="East"/>
    <n v="0"/>
    <n v="0"/>
    <n v="0"/>
    <n v="0"/>
    <n v="0"/>
  </r>
  <r>
    <s v="Newbury"/>
    <s v="Joppa"/>
    <x v="0"/>
    <x v="2"/>
    <s v="Upstream"/>
    <s v="South"/>
    <n v="0"/>
    <n v="0"/>
    <n v="0"/>
    <n v="0"/>
    <n v="0"/>
  </r>
  <r>
    <s v="Newbury"/>
    <s v="Joppa"/>
    <x v="0"/>
    <x v="2"/>
    <s v="Upstream"/>
    <s v="West"/>
    <n v="0"/>
    <n v="0"/>
    <n v="0"/>
    <n v="0"/>
    <n v="0"/>
  </r>
  <r>
    <s v="Newbury"/>
    <s v="Joppa"/>
    <x v="0"/>
    <x v="3"/>
    <s v="Upstream"/>
    <s v="North"/>
    <n v="0"/>
    <n v="0"/>
    <n v="0"/>
    <n v="0"/>
    <n v="0"/>
  </r>
  <r>
    <s v="Newbury"/>
    <s v="Joppa"/>
    <x v="0"/>
    <x v="3"/>
    <s v="Upstream"/>
    <s v="East"/>
    <n v="0"/>
    <n v="0"/>
    <n v="0"/>
    <n v="0"/>
    <n v="0"/>
  </r>
  <r>
    <s v="Newbury"/>
    <s v="Joppa"/>
    <x v="0"/>
    <x v="3"/>
    <s v="Upstream"/>
    <s v="South"/>
    <n v="0"/>
    <n v="0"/>
    <n v="0"/>
    <n v="0"/>
    <n v="0"/>
  </r>
  <r>
    <s v="Newbury"/>
    <s v="Joppa"/>
    <x v="0"/>
    <x v="3"/>
    <s v="Upstream"/>
    <s v="West"/>
    <n v="0"/>
    <n v="0"/>
    <n v="0"/>
    <n v="0"/>
    <n v="0"/>
  </r>
  <r>
    <s v="Newbury"/>
    <s v="Joppa"/>
    <x v="1"/>
    <x v="1"/>
    <s v="Upstream"/>
    <s v="North"/>
    <n v="0"/>
    <n v="0"/>
    <n v="0"/>
    <n v="0"/>
    <n v="0"/>
  </r>
  <r>
    <s v="Newbury"/>
    <s v="Joppa"/>
    <x v="1"/>
    <x v="1"/>
    <s v="Upstream"/>
    <s v="East"/>
    <n v="0"/>
    <n v="0"/>
    <n v="0"/>
    <n v="0"/>
    <n v="0"/>
  </r>
  <r>
    <s v="Newbury"/>
    <s v="Joppa"/>
    <x v="1"/>
    <x v="1"/>
    <s v="Upstream"/>
    <s v="South"/>
    <n v="0"/>
    <n v="0"/>
    <n v="0"/>
    <n v="0"/>
    <n v="0"/>
  </r>
  <r>
    <s v="Newbury"/>
    <s v="Joppa"/>
    <x v="1"/>
    <x v="1"/>
    <s v="Upstream"/>
    <s v="West"/>
    <n v="0"/>
    <n v="0"/>
    <n v="0"/>
    <n v="0"/>
    <n v="0"/>
  </r>
  <r>
    <s v="Newbury"/>
    <s v="Joppa"/>
    <x v="1"/>
    <x v="3"/>
    <s v="Upstream"/>
    <s v="North"/>
    <n v="5"/>
    <n v="2"/>
    <n v="0"/>
    <n v="0"/>
    <n v="1.75"/>
  </r>
  <r>
    <s v="Newbury"/>
    <s v="Joppa"/>
    <x v="1"/>
    <x v="3"/>
    <s v="Upstream"/>
    <s v="East"/>
    <n v="5"/>
    <n v="0"/>
    <n v="1"/>
    <n v="0"/>
    <n v="1.5"/>
  </r>
  <r>
    <s v="Newbury"/>
    <s v="Joppa"/>
    <x v="1"/>
    <x v="3"/>
    <s v="Upstream"/>
    <s v="South"/>
    <n v="3"/>
    <n v="10"/>
    <n v="7"/>
    <n v="0"/>
    <n v="5"/>
  </r>
  <r>
    <s v="Newbury"/>
    <s v="Joppa"/>
    <x v="1"/>
    <x v="3"/>
    <s v="Upstream"/>
    <s v="West"/>
    <n v="5"/>
    <n v="10"/>
    <n v="10"/>
    <n v="0"/>
    <n v="6.25"/>
  </r>
  <r>
    <s v="Newbury"/>
    <s v="Joppa"/>
    <x v="1"/>
    <x v="0"/>
    <s v="Upstream"/>
    <s v="North"/>
    <n v="0"/>
    <n v="0"/>
    <n v="0"/>
    <n v="0"/>
    <n v="0"/>
  </r>
  <r>
    <s v="Newbury"/>
    <s v="Joppa"/>
    <x v="1"/>
    <x v="0"/>
    <s v="Upstream"/>
    <s v="East"/>
    <n v="0"/>
    <n v="0"/>
    <n v="0"/>
    <n v="0"/>
    <n v="0"/>
  </r>
  <r>
    <s v="Newbury"/>
    <s v="Joppa"/>
    <x v="1"/>
    <x v="0"/>
    <s v="Upstream"/>
    <s v="South"/>
    <n v="0"/>
    <n v="0"/>
    <n v="0"/>
    <n v="0"/>
    <n v="0"/>
  </r>
  <r>
    <s v="Newbury"/>
    <s v="Joppa"/>
    <x v="1"/>
    <x v="0"/>
    <s v="Upstream"/>
    <s v="West"/>
    <n v="0"/>
    <n v="0"/>
    <n v="0"/>
    <n v="0"/>
    <n v="0"/>
  </r>
  <r>
    <s v="Newbury"/>
    <s v="Joppa"/>
    <x v="2"/>
    <x v="1"/>
    <s v="Upstream"/>
    <s v="North"/>
    <m/>
    <m/>
    <m/>
    <m/>
    <m/>
  </r>
  <r>
    <s v="Newbury"/>
    <s v="Joppa"/>
    <x v="2"/>
    <x v="1"/>
    <s v="Upstream"/>
    <s v="East"/>
    <n v="10"/>
    <n v="11"/>
    <m/>
    <m/>
    <n v="10.5"/>
  </r>
  <r>
    <s v="Newbury"/>
    <s v="Joppa"/>
    <x v="2"/>
    <x v="1"/>
    <s v="Upstream"/>
    <s v="South"/>
    <m/>
    <m/>
    <m/>
    <m/>
    <m/>
  </r>
  <r>
    <s v="Newbury"/>
    <s v="Joppa"/>
    <x v="2"/>
    <x v="1"/>
    <s v="Upstream"/>
    <s v="West"/>
    <n v="9"/>
    <n v="6"/>
    <m/>
    <m/>
    <n v="7.5"/>
  </r>
  <r>
    <s v="Newbury"/>
    <s v="Joppa"/>
    <x v="2"/>
    <x v="2"/>
    <s v="Upstream"/>
    <s v="North"/>
    <n v="0"/>
    <n v="0"/>
    <n v="0"/>
    <n v="0"/>
    <n v="0"/>
  </r>
  <r>
    <s v="Newbury"/>
    <s v="Joppa"/>
    <x v="2"/>
    <x v="2"/>
    <s v="Upstream"/>
    <s v="East"/>
    <n v="3"/>
    <n v="0"/>
    <n v="0"/>
    <n v="0"/>
    <n v="0.75"/>
  </r>
  <r>
    <s v="Newbury"/>
    <s v="Joppa"/>
    <x v="2"/>
    <x v="2"/>
    <s v="Upstream"/>
    <s v="South"/>
    <n v="0"/>
    <n v="0"/>
    <n v="0"/>
    <n v="0"/>
    <n v="0"/>
  </r>
  <r>
    <s v="Newbury"/>
    <s v="Joppa"/>
    <x v="2"/>
    <x v="2"/>
    <s v="Upstream"/>
    <s v="West"/>
    <n v="0"/>
    <n v="0"/>
    <n v="0"/>
    <n v="0"/>
    <n v="0"/>
  </r>
  <r>
    <s v="Newbury"/>
    <s v="Joppa"/>
    <x v="2"/>
    <x v="3"/>
    <s v="Upstream"/>
    <s v="North"/>
    <n v="10"/>
    <n v="10"/>
    <n v="7"/>
    <n v="15"/>
    <n v="10.5"/>
  </r>
  <r>
    <s v="Newbury"/>
    <s v="Joppa"/>
    <x v="2"/>
    <x v="3"/>
    <s v="Upstream"/>
    <s v="East"/>
    <n v="7"/>
    <n v="7"/>
    <n v="5"/>
    <n v="6"/>
    <n v="6.25"/>
  </r>
  <r>
    <s v="Newbury"/>
    <s v="Joppa"/>
    <x v="2"/>
    <x v="3"/>
    <s v="Upstream"/>
    <s v="South"/>
    <n v="9"/>
    <n v="10"/>
    <n v="8"/>
    <n v="8"/>
    <n v="8.75"/>
  </r>
  <r>
    <s v="Newbury"/>
    <s v="Joppa"/>
    <x v="2"/>
    <x v="3"/>
    <s v="Upstream"/>
    <s v="West"/>
    <n v="10"/>
    <n v="15"/>
    <n v="10"/>
    <n v="9"/>
    <n v="11"/>
  </r>
  <r>
    <s v="Newbury"/>
    <s v="Joppa"/>
    <x v="3"/>
    <x v="1"/>
    <s v="Upstream"/>
    <s v="North"/>
    <m/>
    <m/>
    <m/>
    <m/>
    <n v="0"/>
  </r>
  <r>
    <s v="Newbury"/>
    <s v="Joppa"/>
    <x v="3"/>
    <x v="1"/>
    <s v="Upstream"/>
    <s v="East"/>
    <m/>
    <m/>
    <m/>
    <m/>
    <n v="0"/>
  </r>
  <r>
    <s v="Newbury"/>
    <s v="Joppa"/>
    <x v="3"/>
    <x v="1"/>
    <s v="Upstream"/>
    <s v="South"/>
    <m/>
    <m/>
    <m/>
    <m/>
    <n v="0"/>
  </r>
  <r>
    <s v="Newbury"/>
    <s v="Joppa"/>
    <x v="3"/>
    <x v="1"/>
    <s v="Upstream"/>
    <s v="West"/>
    <m/>
    <m/>
    <m/>
    <m/>
    <n v="0"/>
  </r>
  <r>
    <s v="Newbury"/>
    <s v="Joppa"/>
    <x v="3"/>
    <x v="2"/>
    <s v="Upstream"/>
    <s v="North"/>
    <m/>
    <m/>
    <m/>
    <m/>
    <n v="0"/>
  </r>
  <r>
    <s v="Newbury"/>
    <s v="Joppa"/>
    <x v="3"/>
    <x v="2"/>
    <s v="Upstream"/>
    <s v="East"/>
    <m/>
    <m/>
    <m/>
    <m/>
    <n v="0"/>
  </r>
  <r>
    <s v="Newbury"/>
    <s v="Joppa"/>
    <x v="3"/>
    <x v="2"/>
    <s v="Upstream"/>
    <s v="South"/>
    <m/>
    <m/>
    <m/>
    <m/>
    <n v="0"/>
  </r>
  <r>
    <s v="Newbury"/>
    <s v="Joppa"/>
    <x v="3"/>
    <x v="2"/>
    <s v="Upstream"/>
    <s v="West"/>
    <m/>
    <m/>
    <m/>
    <m/>
    <n v="0"/>
  </r>
  <r>
    <s v="Newbury"/>
    <s v="Joppa"/>
    <x v="3"/>
    <x v="3"/>
    <s v="Upstream"/>
    <s v="North"/>
    <m/>
    <m/>
    <m/>
    <m/>
    <n v="0"/>
  </r>
  <r>
    <s v="Newbury"/>
    <s v="Joppa"/>
    <x v="3"/>
    <x v="3"/>
    <s v="Upstream"/>
    <s v="East"/>
    <m/>
    <m/>
    <m/>
    <m/>
    <n v="0"/>
  </r>
  <r>
    <s v="Newbury"/>
    <s v="Joppa"/>
    <x v="3"/>
    <x v="3"/>
    <s v="Upstream"/>
    <s v="South"/>
    <m/>
    <m/>
    <m/>
    <m/>
    <n v="0"/>
  </r>
  <r>
    <s v="Newbury"/>
    <s v="Joppa"/>
    <x v="3"/>
    <x v="3"/>
    <s v="Upstream"/>
    <s v="West"/>
    <m/>
    <m/>
    <m/>
    <m/>
    <n v="0"/>
  </r>
</pivotCacheRecords>
</file>

<file path=xl/pivotCache/pivotCacheRecords8.xml><?xml version="1.0" encoding="utf-8"?>
<pivotCacheRecords xmlns="http://schemas.openxmlformats.org/spreadsheetml/2006/main" xmlns:r="http://schemas.openxmlformats.org/officeDocument/2006/relationships" count="52">
  <r>
    <s v="Salem "/>
    <s v="Forest River"/>
    <x v="0"/>
    <x v="0"/>
    <s v="Upstream"/>
    <s v="North"/>
    <n v="0"/>
    <n v="0"/>
    <n v="0"/>
    <n v="0"/>
    <x v="0"/>
  </r>
  <r>
    <s v="Salem "/>
    <s v="Forest River"/>
    <x v="0"/>
    <x v="0"/>
    <s v="Upstream"/>
    <s v="East"/>
    <n v="0"/>
    <n v="0"/>
    <n v="0"/>
    <n v="0"/>
    <x v="0"/>
  </r>
  <r>
    <s v="Salem "/>
    <s v="Forest River"/>
    <x v="0"/>
    <x v="0"/>
    <s v="Upstream"/>
    <s v="South"/>
    <n v="0"/>
    <n v="0"/>
    <n v="0"/>
    <n v="0"/>
    <x v="0"/>
  </r>
  <r>
    <s v="Salem "/>
    <s v="Forest River"/>
    <x v="0"/>
    <x v="0"/>
    <s v="Upstream"/>
    <s v="West"/>
    <n v="0"/>
    <n v="0"/>
    <n v="0"/>
    <n v="0"/>
    <x v="0"/>
  </r>
  <r>
    <s v="Salem "/>
    <s v="Forest River"/>
    <x v="0"/>
    <x v="1"/>
    <s v="Upstream"/>
    <s v="North"/>
    <n v="0"/>
    <n v="0"/>
    <n v="0"/>
    <n v="0"/>
    <x v="0"/>
  </r>
  <r>
    <s v="Salem "/>
    <s v="Forest River"/>
    <x v="0"/>
    <x v="1"/>
    <s v="Upstream"/>
    <s v="East"/>
    <n v="0"/>
    <n v="0"/>
    <n v="0"/>
    <n v="0"/>
    <x v="0"/>
  </r>
  <r>
    <s v="Salem "/>
    <s v="Forest River"/>
    <x v="0"/>
    <x v="1"/>
    <s v="Upstream"/>
    <s v="South"/>
    <n v="0"/>
    <n v="0"/>
    <n v="0"/>
    <n v="0"/>
    <x v="0"/>
  </r>
  <r>
    <s v="Salem "/>
    <s v="Forest River"/>
    <x v="0"/>
    <x v="1"/>
    <s v="Upstream"/>
    <s v="West"/>
    <n v="0"/>
    <n v="0"/>
    <n v="0"/>
    <n v="0"/>
    <x v="0"/>
  </r>
  <r>
    <s v="Salem "/>
    <s v="Forest River"/>
    <x v="0"/>
    <x v="2"/>
    <s v="Upstream"/>
    <s v="North"/>
    <n v="0"/>
    <n v="0"/>
    <n v="0"/>
    <n v="0"/>
    <x v="0"/>
  </r>
  <r>
    <s v="Salem "/>
    <s v="Forest River"/>
    <x v="0"/>
    <x v="2"/>
    <s v="Upstream"/>
    <s v="East"/>
    <n v="0"/>
    <n v="0"/>
    <n v="0"/>
    <n v="0"/>
    <x v="0"/>
  </r>
  <r>
    <s v="Salem "/>
    <s v="Forest River"/>
    <x v="0"/>
    <x v="2"/>
    <s v="Upstream"/>
    <s v="South"/>
    <n v="0"/>
    <n v="0"/>
    <n v="0"/>
    <n v="0"/>
    <x v="0"/>
  </r>
  <r>
    <s v="Salem "/>
    <s v="Forest River"/>
    <x v="0"/>
    <x v="2"/>
    <s v="Upstream"/>
    <s v="West"/>
    <n v="0"/>
    <n v="0"/>
    <n v="0"/>
    <n v="0"/>
    <x v="0"/>
  </r>
  <r>
    <s v="Salem "/>
    <s v="Forest River"/>
    <x v="1"/>
    <x v="0"/>
    <s v="Upstream"/>
    <s v="North"/>
    <n v="7"/>
    <n v="10"/>
    <n v="10"/>
    <n v="10"/>
    <x v="1"/>
  </r>
  <r>
    <s v="Salem "/>
    <s v="Forest River"/>
    <x v="1"/>
    <x v="0"/>
    <s v="Upstream"/>
    <s v="East"/>
    <n v="5"/>
    <n v="7"/>
    <n v="10"/>
    <n v="10"/>
    <x v="2"/>
  </r>
  <r>
    <s v="Salem "/>
    <s v="Forest River"/>
    <x v="1"/>
    <x v="0"/>
    <s v="Upstream"/>
    <s v="South"/>
    <n v="5"/>
    <n v="5"/>
    <n v="10"/>
    <n v="7"/>
    <x v="3"/>
  </r>
  <r>
    <s v="Salem "/>
    <s v="Forest River"/>
    <x v="1"/>
    <x v="0"/>
    <s v="Upstream"/>
    <s v="West"/>
    <n v="7"/>
    <n v="7"/>
    <n v="10"/>
    <n v="10"/>
    <x v="4"/>
  </r>
  <r>
    <s v="Salem "/>
    <s v="Forest River"/>
    <x v="1"/>
    <x v="1"/>
    <s v="Upstream"/>
    <s v="North"/>
    <n v="5"/>
    <n v="7"/>
    <n v="7"/>
    <n v="5"/>
    <x v="5"/>
  </r>
  <r>
    <s v="Salem "/>
    <s v="Forest River"/>
    <x v="1"/>
    <x v="1"/>
    <s v="Upstream"/>
    <s v="East"/>
    <n v="5"/>
    <n v="7"/>
    <n v="7"/>
    <n v="5"/>
    <x v="5"/>
  </r>
  <r>
    <s v="Salem "/>
    <s v="Forest River"/>
    <x v="1"/>
    <x v="1"/>
    <s v="Upstream"/>
    <s v="South"/>
    <n v="8"/>
    <n v="7"/>
    <n v="5"/>
    <n v="8"/>
    <x v="6"/>
  </r>
  <r>
    <s v="Salem "/>
    <s v="Forest River"/>
    <x v="1"/>
    <x v="1"/>
    <s v="Upstream"/>
    <s v="West"/>
    <n v="5"/>
    <n v="5"/>
    <n v="3"/>
    <n v="5"/>
    <x v="7"/>
  </r>
  <r>
    <s v="Salem "/>
    <s v="Forest River"/>
    <x v="1"/>
    <x v="2"/>
    <s v="Upstream"/>
    <s v="North"/>
    <n v="10"/>
    <m/>
    <m/>
    <m/>
    <x v="8"/>
  </r>
  <r>
    <s v="Salem "/>
    <s v="Forest River"/>
    <x v="1"/>
    <x v="2"/>
    <s v="Upstream"/>
    <s v="East"/>
    <n v="10"/>
    <n v="8"/>
    <m/>
    <m/>
    <x v="9"/>
  </r>
  <r>
    <s v="Salem "/>
    <s v="Forest River"/>
    <x v="1"/>
    <x v="2"/>
    <s v="Upstream"/>
    <s v="South"/>
    <n v="7"/>
    <n v="5"/>
    <n v="5"/>
    <m/>
    <x v="10"/>
  </r>
  <r>
    <s v="Salem "/>
    <s v="Forest River"/>
    <x v="1"/>
    <x v="2"/>
    <s v="Upstream"/>
    <s v="West"/>
    <n v="10"/>
    <n v="10"/>
    <n v="8"/>
    <n v="10"/>
    <x v="11"/>
  </r>
  <r>
    <s v="Salem "/>
    <s v="Forest River"/>
    <x v="2"/>
    <x v="0"/>
    <s v="Upstream"/>
    <s v="North"/>
    <n v="13"/>
    <n v="14"/>
    <n v="15"/>
    <n v="14"/>
    <x v="12"/>
  </r>
  <r>
    <s v="Salem "/>
    <s v="Forest River"/>
    <x v="2"/>
    <x v="0"/>
    <s v="Upstream"/>
    <s v="East"/>
    <n v="6"/>
    <n v="8"/>
    <n v="6"/>
    <n v="13"/>
    <x v="13"/>
  </r>
  <r>
    <s v="Salem "/>
    <s v="Forest River"/>
    <x v="2"/>
    <x v="0"/>
    <s v="Upstream"/>
    <s v="South"/>
    <n v="18"/>
    <n v="11"/>
    <n v="10"/>
    <n v="21"/>
    <x v="14"/>
  </r>
  <r>
    <s v="Salem "/>
    <s v="Forest River"/>
    <x v="2"/>
    <x v="0"/>
    <s v="Upstream"/>
    <s v="West"/>
    <n v="8"/>
    <n v="11"/>
    <n v="10"/>
    <n v="6"/>
    <x v="15"/>
  </r>
  <r>
    <s v="Salem "/>
    <s v="Forest River"/>
    <x v="2"/>
    <x v="1"/>
    <s v="Upstream"/>
    <s v="North"/>
    <n v="14"/>
    <n v="14"/>
    <n v="16"/>
    <n v="17"/>
    <x v="16"/>
  </r>
  <r>
    <s v="Salem "/>
    <s v="Forest River"/>
    <x v="2"/>
    <x v="1"/>
    <s v="Upstream"/>
    <s v="East"/>
    <n v="24"/>
    <n v="26"/>
    <n v="21"/>
    <n v="19"/>
    <x v="17"/>
  </r>
  <r>
    <s v="Salem "/>
    <s v="Forest River"/>
    <x v="2"/>
    <x v="1"/>
    <s v="Upstream"/>
    <s v="South"/>
    <n v="13"/>
    <n v="17"/>
    <n v="15"/>
    <n v="13"/>
    <x v="18"/>
  </r>
  <r>
    <s v="Salem "/>
    <s v="Forest River"/>
    <x v="2"/>
    <x v="1"/>
    <s v="Upstream"/>
    <s v="West"/>
    <n v="11"/>
    <n v="18"/>
    <n v="16"/>
    <n v="17"/>
    <x v="19"/>
  </r>
  <r>
    <s v="Salem "/>
    <s v="Forest River"/>
    <x v="2"/>
    <x v="2"/>
    <s v="Upstream"/>
    <s v="North"/>
    <n v="11"/>
    <n v="13"/>
    <n v="8"/>
    <n v="10"/>
    <x v="20"/>
  </r>
  <r>
    <s v="Salem "/>
    <s v="Forest River"/>
    <x v="2"/>
    <x v="2"/>
    <s v="Upstream"/>
    <s v="East"/>
    <n v="10"/>
    <n v="9"/>
    <n v="12"/>
    <n v="6"/>
    <x v="1"/>
  </r>
  <r>
    <s v="Salem "/>
    <s v="Forest River"/>
    <x v="2"/>
    <x v="2"/>
    <s v="Upstream"/>
    <s v="South"/>
    <n v="7"/>
    <n v="4"/>
    <n v="10"/>
    <n v="11"/>
    <x v="2"/>
  </r>
  <r>
    <s v="Salem "/>
    <s v="Forest River"/>
    <x v="2"/>
    <x v="2"/>
    <s v="Upstream"/>
    <s v="West"/>
    <n v="11"/>
    <n v="20"/>
    <n v="15"/>
    <n v="9"/>
    <x v="21"/>
  </r>
  <r>
    <s v="Salem "/>
    <s v="Forest River"/>
    <x v="3"/>
    <x v="0"/>
    <s v="Upstream"/>
    <s v="North"/>
    <m/>
    <m/>
    <m/>
    <m/>
    <x v="22"/>
  </r>
  <r>
    <s v="Salem "/>
    <s v="Forest River"/>
    <x v="3"/>
    <x v="0"/>
    <s v="Upstream"/>
    <s v="East"/>
    <m/>
    <m/>
    <m/>
    <m/>
    <x v="22"/>
  </r>
  <r>
    <s v="Salem "/>
    <s v="Forest River"/>
    <x v="3"/>
    <x v="0"/>
    <s v="Upstream"/>
    <s v="South"/>
    <m/>
    <m/>
    <m/>
    <m/>
    <x v="22"/>
  </r>
  <r>
    <s v="Salem "/>
    <s v="Forest River"/>
    <x v="3"/>
    <x v="0"/>
    <s v="Upstream"/>
    <s v="West"/>
    <m/>
    <m/>
    <m/>
    <m/>
    <x v="22"/>
  </r>
  <r>
    <s v="Salem "/>
    <s v="Forest River"/>
    <x v="3"/>
    <x v="1"/>
    <s v="Upstream"/>
    <s v="North"/>
    <n v="12"/>
    <n v="15"/>
    <n v="20"/>
    <n v="10"/>
    <x v="23"/>
  </r>
  <r>
    <s v="Salem "/>
    <s v="Forest River"/>
    <x v="3"/>
    <x v="1"/>
    <s v="Upstream"/>
    <s v="East"/>
    <n v="25"/>
    <n v="20"/>
    <n v="20"/>
    <n v="15"/>
    <x v="24"/>
  </r>
  <r>
    <s v="Salem "/>
    <s v="Forest River"/>
    <x v="3"/>
    <x v="1"/>
    <s v="Upstream"/>
    <s v="South"/>
    <m/>
    <m/>
    <m/>
    <m/>
    <x v="22"/>
  </r>
  <r>
    <s v="Salem "/>
    <s v="Forest River"/>
    <x v="3"/>
    <x v="1"/>
    <s v="Upstream"/>
    <s v="West"/>
    <m/>
    <m/>
    <m/>
    <m/>
    <x v="22"/>
  </r>
  <r>
    <s v="Salem "/>
    <s v="Forest River"/>
    <x v="3"/>
    <x v="2"/>
    <s v="Upstream"/>
    <s v="North"/>
    <m/>
    <m/>
    <m/>
    <m/>
    <x v="22"/>
  </r>
  <r>
    <s v="Salem "/>
    <s v="Forest River"/>
    <x v="3"/>
    <x v="2"/>
    <s v="Upstream"/>
    <s v="East"/>
    <m/>
    <m/>
    <m/>
    <m/>
    <x v="22"/>
  </r>
  <r>
    <s v="Salem "/>
    <s v="Forest River"/>
    <x v="3"/>
    <x v="2"/>
    <s v="Upstream"/>
    <s v="South"/>
    <m/>
    <m/>
    <m/>
    <m/>
    <x v="22"/>
  </r>
  <r>
    <s v="Salem "/>
    <s v="Forest River"/>
    <x v="3"/>
    <x v="2"/>
    <s v="Upstream"/>
    <s v="West"/>
    <m/>
    <m/>
    <m/>
    <m/>
    <x v="22"/>
  </r>
  <r>
    <s v="Salem "/>
    <s v="Forest River"/>
    <x v="3"/>
    <x v="3"/>
    <s v="Upstream"/>
    <s v="North"/>
    <m/>
    <m/>
    <m/>
    <m/>
    <x v="22"/>
  </r>
  <r>
    <s v="Salem "/>
    <s v="Forest River"/>
    <x v="3"/>
    <x v="3"/>
    <s v="Upstream"/>
    <s v="East"/>
    <m/>
    <m/>
    <m/>
    <m/>
    <x v="22"/>
  </r>
  <r>
    <s v="Salem "/>
    <s v="Forest River"/>
    <x v="3"/>
    <x v="3"/>
    <s v="Upstream"/>
    <s v="South"/>
    <m/>
    <m/>
    <m/>
    <m/>
    <x v="22"/>
  </r>
  <r>
    <s v="Salem "/>
    <s v="Forest River"/>
    <x v="3"/>
    <x v="3"/>
    <s v="Upstream"/>
    <s v="West"/>
    <m/>
    <m/>
    <m/>
    <m/>
    <x v="22"/>
  </r>
</pivotCacheRecords>
</file>

<file path=xl/pivotCache/pivotCacheRecords9.xml><?xml version="1.0" encoding="utf-8"?>
<pivotCacheRecords xmlns="http://schemas.openxmlformats.org/spreadsheetml/2006/main" xmlns:r="http://schemas.openxmlformats.org/officeDocument/2006/relationships" count="24">
  <r>
    <s v="Newbury"/>
    <s v="PRNWR"/>
    <x v="0"/>
    <x v="0"/>
    <x v="0"/>
    <s v="North"/>
    <n v="0"/>
    <n v="0"/>
    <n v="0"/>
    <n v="0"/>
    <n v="0"/>
  </r>
  <r>
    <s v="Newbury"/>
    <s v="PRNWR"/>
    <x v="0"/>
    <x v="0"/>
    <x v="0"/>
    <s v="East"/>
    <n v="0"/>
    <n v="0"/>
    <n v="0"/>
    <n v="0"/>
    <n v="0"/>
  </r>
  <r>
    <s v="Newbury"/>
    <s v="PRNWR"/>
    <x v="0"/>
    <x v="0"/>
    <x v="0"/>
    <s v="South"/>
    <n v="0"/>
    <n v="0"/>
    <n v="0"/>
    <n v="0"/>
    <n v="0"/>
  </r>
  <r>
    <s v="Newbury"/>
    <s v="PRNWR"/>
    <x v="0"/>
    <x v="0"/>
    <x v="0"/>
    <s v="West"/>
    <n v="0"/>
    <n v="0"/>
    <n v="0"/>
    <n v="0"/>
    <n v="0"/>
  </r>
  <r>
    <s v="Newbury"/>
    <s v="PRNWR"/>
    <x v="0"/>
    <x v="1"/>
    <x v="1"/>
    <s v="North"/>
    <n v="0"/>
    <n v="0"/>
    <n v="0"/>
    <n v="0"/>
    <n v="0"/>
  </r>
  <r>
    <s v="Newbury"/>
    <s v="PRNWR"/>
    <x v="0"/>
    <x v="1"/>
    <x v="1"/>
    <s v="East"/>
    <n v="0"/>
    <n v="0"/>
    <n v="0"/>
    <n v="0"/>
    <n v="0"/>
  </r>
  <r>
    <s v="Newbury"/>
    <s v="PRNWR"/>
    <x v="0"/>
    <x v="1"/>
    <x v="1"/>
    <s v="South"/>
    <n v="0"/>
    <n v="0"/>
    <n v="0"/>
    <n v="0"/>
    <n v="0"/>
  </r>
  <r>
    <s v="Newbury"/>
    <s v="PRNWR"/>
    <x v="0"/>
    <x v="1"/>
    <x v="1"/>
    <s v="West"/>
    <n v="0"/>
    <n v="0"/>
    <n v="0"/>
    <n v="0"/>
    <n v="0"/>
  </r>
  <r>
    <s v="Newbury"/>
    <s v="PRNWR"/>
    <x v="1"/>
    <x v="0"/>
    <x v="0"/>
    <s v="North"/>
    <n v="2"/>
    <n v="2"/>
    <n v="3"/>
    <n v="4"/>
    <n v="2.75"/>
  </r>
  <r>
    <s v="Newbury"/>
    <s v="PRNWR"/>
    <x v="1"/>
    <x v="0"/>
    <x v="0"/>
    <s v="East"/>
    <n v="3"/>
    <n v="3"/>
    <n v="1"/>
    <n v="1"/>
    <n v="2"/>
  </r>
  <r>
    <s v="Newbury"/>
    <s v="PRNWR"/>
    <x v="1"/>
    <x v="0"/>
    <x v="0"/>
    <s v="South"/>
    <n v="10"/>
    <n v="10"/>
    <n v="4"/>
    <n v="4"/>
    <n v="7"/>
  </r>
  <r>
    <s v="Newbury"/>
    <s v="PRNWR"/>
    <x v="1"/>
    <x v="0"/>
    <x v="0"/>
    <s v="West"/>
    <n v="2"/>
    <n v="3"/>
    <n v="3"/>
    <n v="2"/>
    <n v="2.5"/>
  </r>
  <r>
    <s v="Newbury"/>
    <s v="PRNWR"/>
    <x v="1"/>
    <x v="1"/>
    <x v="1"/>
    <s v="North"/>
    <n v="0"/>
    <n v="0"/>
    <n v="1"/>
    <n v="0"/>
    <n v="0.25"/>
  </r>
  <r>
    <s v="Newbury"/>
    <s v="PRNWR"/>
    <x v="1"/>
    <x v="1"/>
    <x v="1"/>
    <s v="East"/>
    <n v="0"/>
    <n v="0"/>
    <n v="0"/>
    <n v="0"/>
    <n v="0"/>
  </r>
  <r>
    <s v="Newbury"/>
    <s v="PRNWR"/>
    <x v="1"/>
    <x v="1"/>
    <x v="1"/>
    <s v="South"/>
    <n v="0"/>
    <n v="0"/>
    <n v="0"/>
    <n v="0"/>
    <n v="0"/>
  </r>
  <r>
    <s v="Newbury"/>
    <s v="PRNWR"/>
    <x v="1"/>
    <x v="1"/>
    <x v="1"/>
    <s v="West"/>
    <n v="0"/>
    <n v="0"/>
    <n v="0"/>
    <n v="0"/>
    <n v="0"/>
  </r>
  <r>
    <s v="Newbury"/>
    <s v="PRNWR"/>
    <x v="2"/>
    <x v="1"/>
    <x v="1"/>
    <s v="North"/>
    <m/>
    <m/>
    <m/>
    <m/>
    <n v="0"/>
  </r>
  <r>
    <s v="Newbury"/>
    <s v="PRNWR"/>
    <x v="2"/>
    <x v="1"/>
    <x v="1"/>
    <s v="East"/>
    <m/>
    <m/>
    <m/>
    <m/>
    <n v="0"/>
  </r>
  <r>
    <s v="Newbury"/>
    <s v="PRNWR"/>
    <x v="2"/>
    <x v="1"/>
    <x v="1"/>
    <s v="South"/>
    <m/>
    <m/>
    <m/>
    <m/>
    <n v="0"/>
  </r>
  <r>
    <s v="Newbury"/>
    <s v="PRNWR"/>
    <x v="2"/>
    <x v="1"/>
    <x v="1"/>
    <s v="West"/>
    <m/>
    <m/>
    <m/>
    <m/>
    <n v="0"/>
  </r>
  <r>
    <s v="Newbury"/>
    <s v="PRNWR"/>
    <x v="2"/>
    <x v="0"/>
    <x v="0"/>
    <s v="North"/>
    <n v="9"/>
    <n v="10"/>
    <n v="9"/>
    <n v="8"/>
    <n v="9"/>
  </r>
  <r>
    <s v="Newbury"/>
    <s v="PRNWR"/>
    <x v="2"/>
    <x v="0"/>
    <x v="0"/>
    <s v="East"/>
    <n v="10"/>
    <n v="11"/>
    <n v="8"/>
    <n v="11"/>
    <n v="10"/>
  </r>
  <r>
    <s v="Newbury"/>
    <s v="PRNWR"/>
    <x v="2"/>
    <x v="0"/>
    <x v="0"/>
    <s v="South"/>
    <n v="4"/>
    <n v="6"/>
    <n v="7"/>
    <n v="10"/>
    <n v="6.75"/>
  </r>
  <r>
    <s v="Newbury"/>
    <s v="PRNWR"/>
    <x v="2"/>
    <x v="0"/>
    <x v="0"/>
    <s v="West"/>
    <n v="8"/>
    <n v="3"/>
    <n v="6"/>
    <n v="7"/>
    <n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9"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8" firstHeaderRow="1" firstDataRow="2" firstDataCol="1"/>
  <pivotFields count="11">
    <pivotField showAll="0"/>
    <pivotField showAll="0"/>
    <pivotField axis="axisCol" numFmtId="14" showAll="0">
      <items count="3">
        <item x="0"/>
        <item x="1"/>
        <item t="default"/>
      </items>
    </pivotField>
    <pivotField axis="axisRow" showAll="0">
      <items count="4">
        <item n="Transect 0 (Upstream)" x="0"/>
        <item n="Transect 1 (Upstream)" x="1"/>
        <item n="Transect 3 (Upstream)" x="2"/>
        <item t="default"/>
      </items>
    </pivotField>
    <pivotField showAll="0"/>
    <pivotField showAll="0"/>
    <pivotField showAll="0"/>
    <pivotField showAll="0"/>
    <pivotField showAll="0"/>
    <pivotField showAll="0"/>
    <pivotField dataField="1" showAll="0"/>
  </pivotFields>
  <rowFields count="1">
    <field x="3"/>
  </rowFields>
  <rowItems count="4">
    <i>
      <x/>
    </i>
    <i>
      <x v="1"/>
    </i>
    <i>
      <x v="2"/>
    </i>
    <i t="grand">
      <x/>
    </i>
  </rowItems>
  <colFields count="1">
    <field x="2"/>
  </colFields>
  <colItems count="3">
    <i>
      <x/>
    </i>
    <i>
      <x v="1"/>
    </i>
    <i t="grand">
      <x/>
    </i>
  </colItems>
  <dataFields count="1">
    <dataField name="Average of Avg" fld="10"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5"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F7" firstHeaderRow="1" firstDataRow="2" firstDataCol="1"/>
  <pivotFields count="11">
    <pivotField showAll="0"/>
    <pivotField showAll="0"/>
    <pivotField axis="axisCol" numFmtId="14" showAll="0">
      <items count="5">
        <item x="0"/>
        <item x="1"/>
        <item x="2"/>
        <item x="3"/>
        <item t="default"/>
      </items>
    </pivotField>
    <pivotField showAll="0"/>
    <pivotField axis="axisRow" showAll="0">
      <items count="3">
        <item x="0"/>
        <item x="1"/>
        <item t="default"/>
      </items>
    </pivotField>
    <pivotField showAll="0"/>
    <pivotField showAll="0"/>
    <pivotField showAll="0"/>
    <pivotField showAll="0"/>
    <pivotField showAll="0"/>
    <pivotField dataField="1" showAll="0">
      <items count="26">
        <item x="0"/>
        <item x="2"/>
        <item x="1"/>
        <item x="6"/>
        <item x="10"/>
        <item x="9"/>
        <item x="17"/>
        <item x="3"/>
        <item x="5"/>
        <item x="7"/>
        <item x="4"/>
        <item x="8"/>
        <item x="21"/>
        <item x="12"/>
        <item x="13"/>
        <item x="19"/>
        <item x="16"/>
        <item x="15"/>
        <item x="18"/>
        <item x="14"/>
        <item x="23"/>
        <item x="20"/>
        <item x="22"/>
        <item x="24"/>
        <item x="11"/>
        <item t="default"/>
      </items>
    </pivotField>
  </pivotFields>
  <rowFields count="1">
    <field x="4"/>
  </rowFields>
  <rowItems count="3">
    <i>
      <x/>
    </i>
    <i>
      <x v="1"/>
    </i>
    <i t="grand">
      <x/>
    </i>
  </rowItems>
  <colFields count="1">
    <field x="2"/>
  </colFields>
  <colItems count="5">
    <i>
      <x/>
    </i>
    <i>
      <x v="1"/>
    </i>
    <i>
      <x v="2"/>
    </i>
    <i>
      <x v="3"/>
    </i>
    <i t="grand">
      <x/>
    </i>
  </colItems>
  <dataFields count="1">
    <dataField name="Average of Avg" fld="10" subtotal="average"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6"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F7" firstHeaderRow="1" firstDataRow="2" firstDataCol="1"/>
  <pivotFields count="11">
    <pivotField showAll="0"/>
    <pivotField showAll="0"/>
    <pivotField axis="axisCol" numFmtId="14" showAll="0">
      <items count="5">
        <item x="0"/>
        <item x="1"/>
        <item x="2"/>
        <item x="3"/>
        <item t="default"/>
      </items>
    </pivotField>
    <pivotField axis="axisRow" showAll="0">
      <items count="5">
        <item n="Transect 0 (Downstream)" x="0"/>
        <item n="Transect 1 (Upstream)" x="1"/>
        <item n="Transect 2 (Upstream)" x="2"/>
        <item n="Transect 3 (Upstream)" x="3"/>
        <item t="default"/>
      </items>
    </pivotField>
    <pivotField showAll="0"/>
    <pivotField showAll="0"/>
    <pivotField showAll="0"/>
    <pivotField showAll="0"/>
    <pivotField showAll="0"/>
    <pivotField showAll="0"/>
    <pivotField dataField="1" showAll="0"/>
  </pivotFields>
  <rowFields count="1">
    <field x="3"/>
  </rowFields>
  <rowItems count="5">
    <i>
      <x/>
    </i>
    <i>
      <x v="1"/>
    </i>
    <i>
      <x v="2"/>
    </i>
    <i>
      <x v="3"/>
    </i>
    <i t="grand">
      <x/>
    </i>
  </rowItems>
  <colFields count="1">
    <field x="2"/>
  </colFields>
  <colItems count="5">
    <i>
      <x/>
    </i>
    <i>
      <x v="1"/>
    </i>
    <i>
      <x v="2"/>
    </i>
    <i>
      <x v="3"/>
    </i>
    <i t="grand">
      <x/>
    </i>
  </colItems>
  <dataFields count="1">
    <dataField name="Average of Avg" fld="10"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8"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I2:N6" firstHeaderRow="1" firstDataRow="2" firstDataCol="1"/>
  <pivotFields count="11">
    <pivotField showAll="0"/>
    <pivotField showAll="0"/>
    <pivotField axis="axisCol" numFmtId="14" showAll="0">
      <items count="5">
        <item x="0"/>
        <item x="1"/>
        <item x="2"/>
        <item x="3"/>
        <item t="default"/>
      </items>
    </pivotField>
    <pivotField showAll="0"/>
    <pivotField axis="axisRow" showAll="0">
      <items count="3">
        <item x="0"/>
        <item x="1"/>
        <item t="default"/>
      </items>
    </pivotField>
    <pivotField showAll="0"/>
    <pivotField showAll="0"/>
    <pivotField showAll="0"/>
    <pivotField showAll="0"/>
    <pivotField showAll="0"/>
    <pivotField dataField="1" showAll="0"/>
  </pivotFields>
  <rowFields count="1">
    <field x="4"/>
  </rowFields>
  <rowItems count="3">
    <i>
      <x/>
    </i>
    <i>
      <x v="1"/>
    </i>
    <i t="grand">
      <x/>
    </i>
  </rowItems>
  <colFields count="1">
    <field x="2"/>
  </colFields>
  <colItems count="5">
    <i>
      <x/>
    </i>
    <i>
      <x v="1"/>
    </i>
    <i>
      <x v="2"/>
    </i>
    <i>
      <x v="3"/>
    </i>
    <i t="grand">
      <x/>
    </i>
  </colItems>
  <dataFields count="1">
    <dataField name="Average of Avg" fld="10" subtotal="average"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18"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E5" firstHeaderRow="1" firstDataRow="2" firstDataCol="1"/>
  <pivotFields count="11">
    <pivotField showAll="0"/>
    <pivotField showAll="0"/>
    <pivotField axis="axisCol" numFmtId="14" showAll="0">
      <items count="4">
        <item x="0"/>
        <item x="1"/>
        <item x="2"/>
        <item t="default"/>
      </items>
    </pivotField>
    <pivotField axis="axisRow" showAll="0">
      <items count="5">
        <item n=" Transect 1 (Restricted)" x="1"/>
        <item m="1" x="3"/>
        <item m="1" x="2"/>
        <item n="Transect 2 (Reference)" x="0"/>
        <item t="default"/>
      </items>
    </pivotField>
    <pivotField showAll="0"/>
    <pivotField showAll="0"/>
    <pivotField showAll="0"/>
    <pivotField showAll="0"/>
    <pivotField showAll="0"/>
    <pivotField showAll="0"/>
    <pivotField dataField="1" showAll="0"/>
  </pivotFields>
  <rowFields count="1">
    <field x="3"/>
  </rowFields>
  <rowItems count="3">
    <i>
      <x/>
    </i>
    <i>
      <x v="3"/>
    </i>
    <i t="grand">
      <x/>
    </i>
  </rowItems>
  <colFields count="1">
    <field x="2"/>
  </colFields>
  <colItems count="4">
    <i>
      <x/>
    </i>
    <i>
      <x v="1"/>
    </i>
    <i>
      <x v="2"/>
    </i>
    <i t="grand">
      <x/>
    </i>
  </colItems>
  <dataFields count="1">
    <dataField name="Average of Avg" fld="10"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9"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7:E41" firstHeaderRow="1" firstDataRow="2" firstDataCol="1"/>
  <pivotFields count="11">
    <pivotField showAll="0"/>
    <pivotField showAll="0"/>
    <pivotField axis="axisCol" numFmtId="14" showAll="0">
      <items count="4">
        <item x="0"/>
        <item x="1"/>
        <item x="2"/>
        <item t="default"/>
      </items>
    </pivotField>
    <pivotField showAll="0"/>
    <pivotField axis="axisRow" showAll="0">
      <items count="3">
        <item x="0"/>
        <item x="1"/>
        <item t="default"/>
      </items>
    </pivotField>
    <pivotField showAll="0"/>
    <pivotField showAll="0"/>
    <pivotField showAll="0"/>
    <pivotField showAll="0"/>
    <pivotField showAll="0"/>
    <pivotField dataField="1" showAll="0"/>
  </pivotFields>
  <rowFields count="1">
    <field x="4"/>
  </rowFields>
  <rowItems count="3">
    <i>
      <x/>
    </i>
    <i>
      <x v="1"/>
    </i>
    <i t="grand">
      <x/>
    </i>
  </rowItems>
  <colFields count="1">
    <field x="2"/>
  </colFields>
  <colItems count="4">
    <i>
      <x/>
    </i>
    <i>
      <x v="1"/>
    </i>
    <i>
      <x v="2"/>
    </i>
    <i t="grand">
      <x/>
    </i>
  </colItems>
  <dataFields count="1">
    <dataField name="Sum of Avg"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19" cacheId="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1:G7" firstHeaderRow="1" firstDataRow="2" firstDataCol="1"/>
  <pivotFields count="11">
    <pivotField showAll="0"/>
    <pivotField showAll="0"/>
    <pivotField axis="axisCol" numFmtId="14" showAll="0">
      <items count="5">
        <item x="0"/>
        <item x="1"/>
        <item x="2"/>
        <item x="3"/>
        <item t="default"/>
      </items>
    </pivotField>
    <pivotField axis="axisRow" showAll="0">
      <items count="5">
        <item n="Transect 2 (Downstream)" x="1"/>
        <item n="Transect 3 (Downstream)" x="2"/>
        <item n="Transect 4 (Downstream)" x="3"/>
        <item n="Transect 5 (Downstream)" x="0"/>
        <item t="default"/>
      </items>
    </pivotField>
    <pivotField showAll="0"/>
    <pivotField showAll="0"/>
    <pivotField showAll="0"/>
    <pivotField showAll="0"/>
    <pivotField showAll="0"/>
    <pivotField showAll="0"/>
    <pivotField dataField="1" showAll="0"/>
  </pivotFields>
  <rowFields count="1">
    <field x="3"/>
  </rowFields>
  <rowItems count="5">
    <i>
      <x/>
    </i>
    <i>
      <x v="1"/>
    </i>
    <i>
      <x v="2"/>
    </i>
    <i>
      <x v="3"/>
    </i>
    <i t="grand">
      <x/>
    </i>
  </rowItems>
  <colFields count="1">
    <field x="2"/>
  </colFields>
  <colItems count="5">
    <i>
      <x/>
    </i>
    <i>
      <x v="1"/>
    </i>
    <i>
      <x v="2"/>
    </i>
    <i>
      <x v="3"/>
    </i>
    <i t="grand">
      <x/>
    </i>
  </colItems>
  <dataFields count="1">
    <dataField name="Average of Avg" fld="10"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7" cacheId="9"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F8" firstHeaderRow="1" firstDataRow="2" firstDataCol="1"/>
  <pivotFields count="12">
    <pivotField showAll="0"/>
    <pivotField showAll="0"/>
    <pivotField axis="axisCol" numFmtId="14" showAll="0">
      <items count="5">
        <item x="0"/>
        <item x="1"/>
        <item x="2"/>
        <item x="3"/>
        <item t="default"/>
      </items>
    </pivotField>
    <pivotField axis="axisRow" showAll="0">
      <items count="7">
        <item m="1" x="5"/>
        <item m="1" x="4"/>
        <item m="1" x="3"/>
        <item n="Transect 1 (Downstream)" x="0"/>
        <item n="Transect 2 (Downstream)" x="1"/>
        <item n="Transect 3 (Downstream)" x="2"/>
        <item t="default"/>
      </items>
    </pivotField>
    <pivotField showAll="0"/>
    <pivotField showAll="0" defaultSubtotal="0"/>
    <pivotField showAll="0"/>
    <pivotField showAll="0"/>
    <pivotField showAll="0"/>
    <pivotField showAll="0"/>
    <pivotField showAll="0"/>
    <pivotField dataField="1" showAll="0"/>
  </pivotFields>
  <rowFields count="1">
    <field x="3"/>
  </rowFields>
  <rowItems count="4">
    <i>
      <x v="3"/>
    </i>
    <i>
      <x v="4"/>
    </i>
    <i>
      <x v="5"/>
    </i>
    <i t="grand">
      <x/>
    </i>
  </rowItems>
  <colFields count="1">
    <field x="2"/>
  </colFields>
  <colItems count="5">
    <i>
      <x/>
    </i>
    <i>
      <x v="1"/>
    </i>
    <i>
      <x v="2"/>
    </i>
    <i>
      <x v="3"/>
    </i>
    <i t="grand">
      <x/>
    </i>
  </colItems>
  <dataFields count="1">
    <dataField name="Average of Avg" fld="11"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2" cacheId="1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5:G39" firstHeaderRow="1" firstDataRow="2" firstDataCol="1"/>
  <pivotFields count="12">
    <pivotField showAll="0"/>
    <pivotField showAll="0"/>
    <pivotField axis="axisCol" numFmtId="14" showAll="0">
      <items count="6">
        <item x="0"/>
        <item x="1"/>
        <item x="2"/>
        <item x="3"/>
        <item x="4"/>
        <item t="default"/>
      </items>
    </pivotField>
    <pivotField showAll="0"/>
    <pivotField axis="axisRow" showAll="0">
      <items count="3">
        <item x="1"/>
        <item x="0"/>
        <item t="default"/>
      </items>
    </pivotField>
    <pivotField showAll="0"/>
    <pivotField showAll="0"/>
    <pivotField showAll="0"/>
    <pivotField showAll="0"/>
    <pivotField showAll="0"/>
    <pivotField showAll="0"/>
    <pivotField dataField="1" showAll="0"/>
  </pivotFields>
  <rowFields count="1">
    <field x="4"/>
  </rowFields>
  <rowItems count="3">
    <i>
      <x/>
    </i>
    <i>
      <x v="1"/>
    </i>
    <i t="grand">
      <x/>
    </i>
  </rowItems>
  <colFields count="1">
    <field x="2"/>
  </colFields>
  <colItems count="6">
    <i>
      <x/>
    </i>
    <i>
      <x v="1"/>
    </i>
    <i>
      <x v="2"/>
    </i>
    <i>
      <x v="3"/>
    </i>
    <i>
      <x v="4"/>
    </i>
    <i t="grand">
      <x/>
    </i>
  </colItems>
  <dataFields count="1">
    <dataField name="Average of Avg" fld="11" subtotal="average"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1" cacheId="1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8" firstHeaderRow="1" firstDataRow="2" firstDataCol="1"/>
  <pivotFields count="12">
    <pivotField showAll="0"/>
    <pivotField showAll="0"/>
    <pivotField axis="axisCol" numFmtId="14" showAll="0">
      <items count="6">
        <item x="0"/>
        <item x="1"/>
        <item x="2"/>
        <item x="3"/>
        <item x="4"/>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dataField="1" showAll="0"/>
  </pivotFields>
  <rowFields count="1">
    <field x="3"/>
  </rowFields>
  <rowItems count="4">
    <i>
      <x/>
    </i>
    <i>
      <x v="1"/>
    </i>
    <i>
      <x v="2"/>
    </i>
    <i t="grand">
      <x/>
    </i>
  </rowItems>
  <colFields count="1">
    <field x="2"/>
  </colFields>
  <colItems count="6">
    <i>
      <x/>
    </i>
    <i>
      <x v="1"/>
    </i>
    <i>
      <x v="2"/>
    </i>
    <i>
      <x v="3"/>
    </i>
    <i>
      <x v="4"/>
    </i>
    <i t="grand">
      <x/>
    </i>
  </colItems>
  <dataFields count="1">
    <dataField name="Average of Avg" fld="11" subtotal="average"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20" cacheId="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F9" firstHeaderRow="1" firstDataRow="2" firstDataCol="1"/>
  <pivotFields count="11">
    <pivotField showAll="0"/>
    <pivotField showAll="0"/>
    <pivotField axis="axisCol" numFmtId="14" showAll="0">
      <items count="5">
        <item x="0"/>
        <item x="1"/>
        <item x="2"/>
        <item x="3"/>
        <item t="default"/>
      </items>
    </pivotField>
    <pivotField axis="axisRow" showAll="0">
      <items count="5">
        <item n="Transect 1 (Upstream)" x="0"/>
        <item n="Transect 2 (Upstream)" x="1"/>
        <item n="Transect 3 (Upstream)" x="2"/>
        <item n="Transect 4 (Upstream)" x="3"/>
        <item t="default"/>
      </items>
    </pivotField>
    <pivotField showAll="0"/>
    <pivotField showAll="0"/>
    <pivotField showAll="0"/>
    <pivotField showAll="0"/>
    <pivotField showAll="0"/>
    <pivotField showAll="0"/>
    <pivotField dataField="1" showAll="0">
      <items count="26">
        <item x="0"/>
        <item x="7"/>
        <item x="10"/>
        <item x="5"/>
        <item x="3"/>
        <item x="6"/>
        <item x="2"/>
        <item x="13"/>
        <item x="4"/>
        <item x="15"/>
        <item x="9"/>
        <item x="1"/>
        <item x="11"/>
        <item x="8"/>
        <item x="20"/>
        <item x="21"/>
        <item x="12"/>
        <item x="23"/>
        <item x="18"/>
        <item x="14"/>
        <item x="16"/>
        <item x="19"/>
        <item x="24"/>
        <item x="17"/>
        <item x="22"/>
        <item t="default"/>
      </items>
    </pivotField>
  </pivotFields>
  <rowFields count="1">
    <field x="3"/>
  </rowFields>
  <rowItems count="5">
    <i>
      <x/>
    </i>
    <i>
      <x v="1"/>
    </i>
    <i>
      <x v="2"/>
    </i>
    <i>
      <x v="3"/>
    </i>
    <i t="grand">
      <x/>
    </i>
  </rowItems>
  <colFields count="1">
    <field x="2"/>
  </colFields>
  <colItems count="5">
    <i>
      <x/>
    </i>
    <i>
      <x v="1"/>
    </i>
    <i>
      <x v="2"/>
    </i>
    <i>
      <x v="3"/>
    </i>
    <i t="grand">
      <x/>
    </i>
  </colItems>
  <dataFields count="1">
    <dataField name="Average of Avg" fld="10"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H6:M10" firstHeaderRow="1" firstDataRow="2" firstDataCol="1"/>
  <pivotFields count="11">
    <pivotField showAll="0"/>
    <pivotField showAll="0"/>
    <pivotField axis="axisCol" numFmtId="14" showAll="0">
      <items count="5">
        <item x="0"/>
        <item x="1"/>
        <item x="2"/>
        <item x="3"/>
        <item t="default"/>
      </items>
    </pivotField>
    <pivotField showAll="0"/>
    <pivotField axis="axisRow" showAll="0">
      <items count="3">
        <item n="Downstream" x="1"/>
        <item x="0"/>
        <item t="default"/>
      </items>
    </pivotField>
    <pivotField showAll="0"/>
    <pivotField showAll="0"/>
    <pivotField showAll="0"/>
    <pivotField showAll="0"/>
    <pivotField showAll="0"/>
    <pivotField dataField="1" showAll="0">
      <items count="27">
        <item x="0"/>
        <item x="10"/>
        <item x="7"/>
        <item x="4"/>
        <item x="9"/>
        <item x="6"/>
        <item x="3"/>
        <item x="2"/>
        <item x="1"/>
        <item x="13"/>
        <item x="14"/>
        <item x="8"/>
        <item x="12"/>
        <item x="11"/>
        <item x="15"/>
        <item x="18"/>
        <item x="22"/>
        <item x="17"/>
        <item x="16"/>
        <item x="25"/>
        <item x="24"/>
        <item x="19"/>
        <item x="21"/>
        <item x="23"/>
        <item x="20"/>
        <item x="5"/>
        <item t="default"/>
      </items>
    </pivotField>
  </pivotFields>
  <rowFields count="1">
    <field x="4"/>
  </rowFields>
  <rowItems count="3">
    <i>
      <x/>
    </i>
    <i>
      <x v="1"/>
    </i>
    <i t="grand">
      <x/>
    </i>
  </rowItems>
  <colFields count="1">
    <field x="2"/>
  </colFields>
  <colItems count="5">
    <i>
      <x/>
    </i>
    <i>
      <x v="1"/>
    </i>
    <i>
      <x v="2"/>
    </i>
    <i>
      <x v="3"/>
    </i>
    <i t="grand">
      <x/>
    </i>
  </colItems>
  <dataFields count="1">
    <dataField name="Average of Avg" fld="10" subtotal="average"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1" cacheId="1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D1:H6" firstHeaderRow="1" firstDataRow="2" firstDataCol="1"/>
  <pivotFields count="12">
    <pivotField showAll="0"/>
    <pivotField showAll="0"/>
    <pivotField axis="axisCol" numFmtId="14" showAll="0">
      <items count="4">
        <item x="0"/>
        <item x="1"/>
        <item x="2"/>
        <item t="default"/>
      </items>
    </pivotField>
    <pivotField axis="axisRow" showAll="0">
      <items count="4">
        <item n="Transect 1 (Downstream)" x="1"/>
        <item n="Transect 2 (Downstream)" x="0"/>
        <item n="Transect 3 (Downstream)" x="2"/>
        <item t="default"/>
      </items>
    </pivotField>
    <pivotField showAll="0"/>
    <pivotField showAll="0" defaultSubtotal="0"/>
    <pivotField showAll="0"/>
    <pivotField showAll="0"/>
    <pivotField showAll="0"/>
    <pivotField showAll="0"/>
    <pivotField showAll="0"/>
    <pivotField dataField="1" showAll="0"/>
  </pivotFields>
  <rowFields count="1">
    <field x="3"/>
  </rowFields>
  <rowItems count="4">
    <i>
      <x/>
    </i>
    <i>
      <x v="1"/>
    </i>
    <i>
      <x v="2"/>
    </i>
    <i t="grand">
      <x/>
    </i>
  </rowItems>
  <colFields count="1">
    <field x="2"/>
  </colFields>
  <colItems count="4">
    <i>
      <x/>
    </i>
    <i>
      <x v="1"/>
    </i>
    <i>
      <x v="2"/>
    </i>
    <i t="grand">
      <x/>
    </i>
  </colItems>
  <dataFields count="1">
    <dataField name="Average of Avg" fld="11"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F10" firstHeaderRow="1" firstDataRow="2" firstDataCol="1"/>
  <pivotFields count="11">
    <pivotField showAll="0"/>
    <pivotField showAll="0"/>
    <pivotField axis="axisCol" numFmtId="14" showAll="0">
      <items count="5">
        <item x="0"/>
        <item x="1"/>
        <item x="2"/>
        <item x="3"/>
        <item t="default"/>
      </items>
    </pivotField>
    <pivotField axis="axisRow" showAll="0">
      <items count="6">
        <item n="Transect 0 (Upstream)" x="0"/>
        <item n="Transect 1 (Upstream)" x="1"/>
        <item n="Transect 2 (Upstream)" x="2"/>
        <item n="Transect 3 (Downstream)" x="3"/>
        <item n="Transect 4 (Downstream)" x="4"/>
        <item t="default"/>
      </items>
    </pivotField>
    <pivotField showAll="0"/>
    <pivotField showAll="0"/>
    <pivotField showAll="0"/>
    <pivotField showAll="0"/>
    <pivotField showAll="0"/>
    <pivotField showAll="0"/>
    <pivotField dataField="1" showAll="0">
      <items count="27">
        <item x="0"/>
        <item x="10"/>
        <item x="7"/>
        <item x="4"/>
        <item x="9"/>
        <item x="6"/>
        <item x="3"/>
        <item x="2"/>
        <item x="1"/>
        <item x="13"/>
        <item x="14"/>
        <item x="8"/>
        <item x="12"/>
        <item x="11"/>
        <item x="15"/>
        <item x="18"/>
        <item x="22"/>
        <item x="17"/>
        <item x="16"/>
        <item x="25"/>
        <item x="24"/>
        <item x="19"/>
        <item x="21"/>
        <item x="23"/>
        <item x="20"/>
        <item x="5"/>
        <item t="default"/>
      </items>
    </pivotField>
  </pivotFields>
  <rowFields count="1">
    <field x="3"/>
  </rowFields>
  <rowItems count="6">
    <i>
      <x/>
    </i>
    <i>
      <x v="1"/>
    </i>
    <i>
      <x v="2"/>
    </i>
    <i>
      <x v="3"/>
    </i>
    <i>
      <x v="4"/>
    </i>
    <i t="grand">
      <x/>
    </i>
  </rowItems>
  <colFields count="1">
    <field x="2"/>
  </colFields>
  <colItems count="5">
    <i>
      <x/>
    </i>
    <i>
      <x v="1"/>
    </i>
    <i>
      <x v="2"/>
    </i>
    <i>
      <x v="3"/>
    </i>
    <i t="grand">
      <x/>
    </i>
  </colItems>
  <dataFields count="1">
    <dataField name="Average of Avg" fld="10"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E8" firstHeaderRow="1" firstDataRow="2" firstDataCol="1"/>
  <pivotFields count="11">
    <pivotField showAll="0"/>
    <pivotField showAll="0"/>
    <pivotField axis="axisCol" numFmtId="14" showAll="0">
      <items count="5">
        <item x="1"/>
        <item x="2"/>
        <item x="3"/>
        <item x="0"/>
        <item t="default"/>
      </items>
    </pivotField>
    <pivotField axis="axisRow" showAll="0">
      <items count="7">
        <item m="1" x="5"/>
        <item m="1" x="4"/>
        <item m="1" x="3"/>
        <item x="0"/>
        <item x="1"/>
        <item x="2"/>
        <item t="default"/>
      </items>
    </pivotField>
    <pivotField showAll="0"/>
    <pivotField showAll="0"/>
    <pivotField showAll="0"/>
    <pivotField showAll="0"/>
    <pivotField showAll="0"/>
    <pivotField showAll="0"/>
    <pivotField dataField="1" showAll="0"/>
  </pivotFields>
  <rowFields count="1">
    <field x="3"/>
  </rowFields>
  <rowItems count="4">
    <i>
      <x v="3"/>
    </i>
    <i>
      <x v="4"/>
    </i>
    <i>
      <x v="5"/>
    </i>
    <i t="grand">
      <x/>
    </i>
  </rowItems>
  <colFields count="1">
    <field x="2"/>
  </colFields>
  <colItems count="5">
    <i>
      <x/>
    </i>
    <i>
      <x v="1"/>
    </i>
    <i>
      <x v="2"/>
    </i>
    <i>
      <x v="3"/>
    </i>
    <i t="grand">
      <x/>
    </i>
  </colItems>
  <dataFields count="1">
    <dataField name="Average of Avg" fld="10"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2" cacheId="1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F9:L14" firstHeaderRow="1" firstDataRow="2" firstDataCol="1"/>
  <pivotFields count="12">
    <pivotField showAll="0"/>
    <pivotField showAll="0"/>
    <pivotField axis="axisCol" numFmtId="14" showAll="0">
      <items count="6">
        <item x="0"/>
        <item x="1"/>
        <item x="2"/>
        <item x="3"/>
        <item x="4"/>
        <item t="default"/>
      </items>
    </pivotField>
    <pivotField axis="axisRow" showAll="0">
      <items count="4">
        <item n="Transect 1 (Upstream)" x="0"/>
        <item n="Transect 2 (Upstream)" x="1"/>
        <item n="Transect 3 (Upstream)" x="2"/>
        <item t="default"/>
      </items>
    </pivotField>
    <pivotField showAll="0"/>
    <pivotField showAll="0" defaultSubtotal="0"/>
    <pivotField showAll="0"/>
    <pivotField showAll="0"/>
    <pivotField showAll="0"/>
    <pivotField showAll="0"/>
    <pivotField showAll="0"/>
    <pivotField dataField="1" showAll="0"/>
  </pivotFields>
  <rowFields count="1">
    <field x="3"/>
  </rowFields>
  <rowItems count="4">
    <i>
      <x/>
    </i>
    <i>
      <x v="1"/>
    </i>
    <i>
      <x v="2"/>
    </i>
    <i t="grand">
      <x/>
    </i>
  </rowItems>
  <colFields count="1">
    <field x="2"/>
  </colFields>
  <colItems count="6">
    <i>
      <x/>
    </i>
    <i>
      <x v="1"/>
    </i>
    <i>
      <x v="2"/>
    </i>
    <i>
      <x v="3"/>
    </i>
    <i>
      <x v="4"/>
    </i>
    <i t="grand">
      <x/>
    </i>
  </colItems>
  <dataFields count="1">
    <dataField name="Average of Avg" fld="11" subtotal="average" baseField="3"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13" applyNumberFormats="0" applyBorderFormats="0" applyFontFormats="0" applyPatternFormats="0" applyAlignmentFormats="0" applyWidthHeightFormats="1" dataCaption="Values" grandTotalCaption="Grand Total" updatedVersion="5" minRefreshableVersion="3" useAutoFormatting="1" itemPrintTitles="1" createdVersion="5" indent="0" outline="1" outlineData="1" multipleFieldFilters="0">
  <location ref="A2:D7" firstHeaderRow="1" firstDataRow="2" firstDataCol="1"/>
  <pivotFields count="12">
    <pivotField showAll="0"/>
    <pivotField showAll="0"/>
    <pivotField axis="axisCol" numFmtId="14" showAll="0">
      <items count="4">
        <item x="0"/>
        <item x="1"/>
        <item x="2"/>
        <item t="default"/>
      </items>
    </pivotField>
    <pivotField axis="axisRow" showAll="0">
      <items count="4">
        <item n="Transect 0.5 (Upstream)" x="0"/>
        <item n="Transect 1 (Upstream)" x="1"/>
        <item n="Transect 2 (Upstream)" x="2"/>
        <item t="default"/>
      </items>
    </pivotField>
    <pivotField showAll="0"/>
    <pivotField showAll="0" defaultSubtotal="0"/>
    <pivotField showAll="0"/>
    <pivotField showAll="0"/>
    <pivotField showAll="0"/>
    <pivotField showAll="0"/>
    <pivotField showAll="0"/>
    <pivotField dataField="1" showAll="0"/>
  </pivotFields>
  <rowFields count="1">
    <field x="3"/>
  </rowFields>
  <rowItems count="4">
    <i>
      <x/>
    </i>
    <i>
      <x v="1"/>
    </i>
    <i>
      <x v="2"/>
    </i>
    <i t="grand">
      <x/>
    </i>
  </rowItems>
  <colFields count="1">
    <field x="2"/>
  </colFields>
  <colItems count="4">
    <i>
      <x/>
    </i>
    <i>
      <x v="1"/>
    </i>
    <i>
      <x v="2"/>
    </i>
    <i t="grand">
      <x/>
    </i>
  </colItems>
  <dataFields count="1">
    <dataField name="Average of Avg" fld="11"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3"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12:F17" firstHeaderRow="1" firstDataRow="2" firstDataCol="1"/>
  <pivotFields count="11">
    <pivotField showAll="0"/>
    <pivotField showAll="0"/>
    <pivotField axis="axisCol" numFmtId="14" showAll="0">
      <items count="4">
        <item x="0"/>
        <item x="1"/>
        <item x="2"/>
        <item t="default"/>
      </items>
    </pivotField>
    <pivotField axis="axisRow" showAll="0">
      <items count="4">
        <item n="Transect 0 (Downstream)" x="0"/>
        <item n="Transect 1 (Upstream)" x="1"/>
        <item n="Transect 2 (Upstream)" x="2"/>
        <item t="default"/>
      </items>
    </pivotField>
    <pivotField showAll="0"/>
    <pivotField showAll="0"/>
    <pivotField showAll="0"/>
    <pivotField showAll="0"/>
    <pivotField showAll="0"/>
    <pivotField showAll="0"/>
    <pivotField dataField="1" showAll="0">
      <items count="23">
        <item x="0"/>
        <item x="5"/>
        <item x="4"/>
        <item x="2"/>
        <item x="16"/>
        <item x="17"/>
        <item x="15"/>
        <item x="14"/>
        <item x="6"/>
        <item x="7"/>
        <item x="10"/>
        <item x="13"/>
        <item x="3"/>
        <item x="18"/>
        <item x="11"/>
        <item x="1"/>
        <item x="9"/>
        <item x="21"/>
        <item x="8"/>
        <item x="19"/>
        <item x="20"/>
        <item x="12"/>
        <item t="default"/>
      </items>
    </pivotField>
  </pivotFields>
  <rowFields count="1">
    <field x="3"/>
  </rowFields>
  <rowItems count="4">
    <i>
      <x/>
    </i>
    <i>
      <x v="1"/>
    </i>
    <i>
      <x v="2"/>
    </i>
    <i t="grand">
      <x/>
    </i>
  </rowItems>
  <colFields count="1">
    <field x="2"/>
  </colFields>
  <colItems count="4">
    <i>
      <x/>
    </i>
    <i>
      <x v="1"/>
    </i>
    <i>
      <x v="2"/>
    </i>
    <i t="grand">
      <x/>
    </i>
  </colItems>
  <dataFields count="1">
    <dataField name="Average of Avg" fld="10"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25:F29" firstHeaderRow="1" firstDataRow="2" firstDataCol="1"/>
  <pivotFields count="11">
    <pivotField showAll="0"/>
    <pivotField showAll="0"/>
    <pivotField axis="axisCol" numFmtId="14" showAll="0">
      <items count="4">
        <item x="0"/>
        <item x="1"/>
        <item x="2"/>
        <item t="default"/>
      </items>
    </pivotField>
    <pivotField showAll="0"/>
    <pivotField axis="axisRow" showAll="0">
      <items count="3">
        <item x="0"/>
        <item x="1"/>
        <item t="default"/>
      </items>
    </pivotField>
    <pivotField showAll="0"/>
    <pivotField showAll="0"/>
    <pivotField showAll="0"/>
    <pivotField showAll="0"/>
    <pivotField showAll="0"/>
    <pivotField dataField="1" showAll="0">
      <items count="23">
        <item x="0"/>
        <item x="5"/>
        <item x="4"/>
        <item x="2"/>
        <item x="16"/>
        <item x="17"/>
        <item x="15"/>
        <item x="14"/>
        <item x="6"/>
        <item x="7"/>
        <item x="10"/>
        <item x="13"/>
        <item x="3"/>
        <item x="18"/>
        <item x="11"/>
        <item x="1"/>
        <item x="9"/>
        <item x="21"/>
        <item x="8"/>
        <item x="19"/>
        <item x="20"/>
        <item x="12"/>
        <item t="default"/>
      </items>
    </pivotField>
  </pivotFields>
  <rowFields count="1">
    <field x="4"/>
  </rowFields>
  <rowItems count="3">
    <i>
      <x/>
    </i>
    <i>
      <x v="1"/>
    </i>
    <i t="grand">
      <x/>
    </i>
  </rowItems>
  <colFields count="1">
    <field x="2"/>
  </colFields>
  <colItems count="4">
    <i>
      <x/>
    </i>
    <i>
      <x v="1"/>
    </i>
    <i>
      <x v="2"/>
    </i>
    <i t="grand">
      <x/>
    </i>
  </colItems>
  <dataFields count="1">
    <dataField name="Average of Avg" fld="10" subtotal="average"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5"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5:F21" firstHeaderRow="1" firstDataRow="2" firstDataCol="1"/>
  <pivotFields count="11">
    <pivotField showAll="0"/>
    <pivotField showAll="0"/>
    <pivotField axis="axisCol" numFmtId="14" showAll="0">
      <items count="5">
        <item x="0"/>
        <item x="1"/>
        <item x="2"/>
        <item x="3"/>
        <item t="default"/>
      </items>
    </pivotField>
    <pivotField axis="axisRow" showAll="0">
      <items count="9">
        <item m="1" x="4"/>
        <item m="1" x="7"/>
        <item m="1" x="6"/>
        <item m="1" x="5"/>
        <item n="Transect 0 (Downstream)" x="0"/>
        <item n="Transect 1 (Upstream)" x="1"/>
        <item n="Transect 2 (Upstream)" x="2"/>
        <item n="Transect 3 (Upstream)" x="3"/>
        <item t="default"/>
      </items>
    </pivotField>
    <pivotField showAll="0"/>
    <pivotField showAll="0"/>
    <pivotField showAll="0"/>
    <pivotField showAll="0"/>
    <pivotField showAll="0"/>
    <pivotField showAll="0"/>
    <pivotField dataField="1" showAll="0">
      <items count="26">
        <item x="0"/>
        <item x="2"/>
        <item x="1"/>
        <item x="6"/>
        <item x="10"/>
        <item x="9"/>
        <item x="17"/>
        <item x="3"/>
        <item x="5"/>
        <item x="7"/>
        <item x="4"/>
        <item x="8"/>
        <item x="21"/>
        <item x="12"/>
        <item x="13"/>
        <item x="19"/>
        <item x="16"/>
        <item x="15"/>
        <item x="18"/>
        <item x="14"/>
        <item x="23"/>
        <item x="20"/>
        <item x="22"/>
        <item x="24"/>
        <item x="11"/>
        <item t="default"/>
      </items>
    </pivotField>
  </pivotFields>
  <rowFields count="1">
    <field x="3"/>
  </rowFields>
  <rowItems count="5">
    <i>
      <x v="4"/>
    </i>
    <i>
      <x v="5"/>
    </i>
    <i>
      <x v="6"/>
    </i>
    <i>
      <x v="7"/>
    </i>
    <i t="grand">
      <x/>
    </i>
  </rowItems>
  <colFields count="1">
    <field x="2"/>
  </colFields>
  <colItems count="5">
    <i>
      <x/>
    </i>
    <i>
      <x v="1"/>
    </i>
    <i>
      <x v="2"/>
    </i>
    <i>
      <x v="3"/>
    </i>
    <i t="grand">
      <x/>
    </i>
  </colItems>
  <dataFields count="1">
    <dataField name="Average of Avg" fld="10" subtotal="average" baseField="3"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e2" displayName="Table2" ref="A1:K9" totalsRowShown="0">
  <autoFilter ref="A1:K9"/>
  <tableColumns count="11">
    <tableColumn id="1" name="Town"/>
    <tableColumn id="2" name="Site"/>
    <tableColumn id="3" name="Date" dataDxfId="4"/>
    <tableColumn id="4" name="Transect"/>
    <tableColumn id="5" name="Treatment"/>
    <tableColumn id="6" name="Section"/>
    <tableColumn id="7" name="Rep1"/>
    <tableColumn id="8" name="Rep2"/>
    <tableColumn id="9" name="Rep3"/>
    <tableColumn id="10" name="Rep4"/>
    <tableColumn id="11" name="Avg"/>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1:L5" totalsRowShown="0">
  <autoFilter ref="A1:L5"/>
  <tableColumns count="12">
    <tableColumn id="1" name="Town"/>
    <tableColumn id="2" name="Site"/>
    <tableColumn id="3" name="Date" dataDxfId="3"/>
    <tableColumn id="4" name="Transect"/>
    <tableColumn id="5" name="Treatment"/>
    <tableColumn id="6" name="Location"/>
    <tableColumn id="7" name="Section"/>
    <tableColumn id="8" name="Rep1"/>
    <tableColumn id="9" name="Rep2"/>
    <tableColumn id="10" name="Rep3"/>
    <tableColumn id="11" name="Rep4"/>
    <tableColumn id="12" name="Avg"/>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A1:L5" totalsRowShown="0">
  <autoFilter ref="A1:L5"/>
  <tableColumns count="12">
    <tableColumn id="1" name="Town"/>
    <tableColumn id="2" name="Site"/>
    <tableColumn id="3" name="Date" dataDxfId="2"/>
    <tableColumn id="4" name="Transect"/>
    <tableColumn id="5" name="Treatment"/>
    <tableColumn id="6" name="Location"/>
    <tableColumn id="7" name="Section"/>
    <tableColumn id="8" name="Rep1"/>
    <tableColumn id="9" name="Rep2"/>
    <tableColumn id="10" name="Rep3"/>
    <tableColumn id="11" name="Rep4"/>
    <tableColumn id="12" name="Avg"/>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ivotTable" Target="../pivotTables/pivotTable12.xml"/><Relationship Id="rId1" Type="http://schemas.openxmlformats.org/officeDocument/2006/relationships/pivotTable" Target="../pivotTables/pivotTable11.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ivotTable" Target="../pivotTables/pivotTable14.xml"/><Relationship Id="rId1" Type="http://schemas.openxmlformats.org/officeDocument/2006/relationships/pivotTable" Target="../pivotTables/pivotTable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ivotTable" Target="../pivotTables/pivotTable15.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16.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ivotTable" Target="../pivotTables/pivotTable18.xml"/><Relationship Id="rId1" Type="http://schemas.openxmlformats.org/officeDocument/2006/relationships/pivotTable" Target="../pivotTables/pivotTable17.xml"/><Relationship Id="rId4" Type="http://schemas.openxmlformats.org/officeDocument/2006/relationships/drawing" Target="../drawings/drawing1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ivotTable" Target="../pivotTables/pivotTable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1.bin"/><Relationship Id="rId1" Type="http://schemas.openxmlformats.org/officeDocument/2006/relationships/pivotTable" Target="../pivotTables/pivotTable2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7.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3" zoomScale="82" zoomScaleNormal="82" workbookViewId="0">
      <selection activeCell="M192" sqref="M192"/>
    </sheetView>
  </sheetViews>
  <sheetFormatPr defaultRowHeight="15"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sqref="A1:L5"/>
    </sheetView>
  </sheetViews>
  <sheetFormatPr defaultRowHeight="15" x14ac:dyDescent="0.25"/>
  <cols>
    <col min="4" max="4" width="10.5703125" customWidth="1"/>
    <col min="5" max="5" width="12.42578125" customWidth="1"/>
    <col min="6" max="6" width="10.5703125" customWidth="1"/>
    <col min="7" max="7" width="9.7109375" customWidth="1"/>
  </cols>
  <sheetData>
    <row r="1" spans="1:12" x14ac:dyDescent="0.25">
      <c r="A1" t="s">
        <v>23</v>
      </c>
      <c r="B1" t="s">
        <v>21</v>
      </c>
      <c r="C1" t="s">
        <v>0</v>
      </c>
      <c r="D1" t="s">
        <v>8</v>
      </c>
      <c r="E1" t="s">
        <v>14</v>
      </c>
      <c r="F1" t="s">
        <v>198</v>
      </c>
      <c r="G1" t="s">
        <v>13</v>
      </c>
      <c r="H1" t="s">
        <v>201</v>
      </c>
      <c r="I1" t="s">
        <v>202</v>
      </c>
      <c r="J1" t="s">
        <v>203</v>
      </c>
      <c r="K1" t="s">
        <v>204</v>
      </c>
      <c r="L1" t="s">
        <v>3</v>
      </c>
    </row>
    <row r="2" spans="1:12" x14ac:dyDescent="0.25">
      <c r="A2" t="s">
        <v>47</v>
      </c>
      <c r="B2" t="s">
        <v>48</v>
      </c>
      <c r="C2" s="38">
        <v>43340</v>
      </c>
      <c r="D2" t="s">
        <v>232</v>
      </c>
      <c r="E2" t="s">
        <v>224</v>
      </c>
      <c r="F2" t="s">
        <v>16</v>
      </c>
      <c r="G2" t="s">
        <v>12</v>
      </c>
      <c r="H2">
        <v>3</v>
      </c>
      <c r="I2">
        <v>2</v>
      </c>
      <c r="J2">
        <v>3</v>
      </c>
      <c r="K2">
        <v>4</v>
      </c>
      <c r="L2">
        <v>3</v>
      </c>
    </row>
    <row r="3" spans="1:12" x14ac:dyDescent="0.25">
      <c r="A3" t="s">
        <v>47</v>
      </c>
      <c r="B3" t="s">
        <v>48</v>
      </c>
      <c r="C3" s="38">
        <v>43340</v>
      </c>
      <c r="D3" t="s">
        <v>232</v>
      </c>
      <c r="E3" t="s">
        <v>224</v>
      </c>
      <c r="F3" t="s">
        <v>16</v>
      </c>
      <c r="G3" t="s">
        <v>11</v>
      </c>
      <c r="H3">
        <v>4</v>
      </c>
      <c r="I3">
        <v>5</v>
      </c>
      <c r="J3">
        <v>4</v>
      </c>
      <c r="K3">
        <v>3</v>
      </c>
      <c r="L3">
        <v>4</v>
      </c>
    </row>
    <row r="4" spans="1:12" x14ac:dyDescent="0.25">
      <c r="A4" t="s">
        <v>47</v>
      </c>
      <c r="B4" t="s">
        <v>48</v>
      </c>
      <c r="C4" s="38">
        <v>43340</v>
      </c>
      <c r="D4" t="s">
        <v>232</v>
      </c>
      <c r="E4" t="s">
        <v>224</v>
      </c>
      <c r="F4" t="s">
        <v>16</v>
      </c>
      <c r="G4" t="s">
        <v>10</v>
      </c>
      <c r="H4">
        <v>2</v>
      </c>
      <c r="I4">
        <v>3</v>
      </c>
      <c r="J4">
        <v>4</v>
      </c>
      <c r="K4">
        <v>4</v>
      </c>
      <c r="L4">
        <v>3.25</v>
      </c>
    </row>
    <row r="5" spans="1:12" x14ac:dyDescent="0.25">
      <c r="A5" t="s">
        <v>47</v>
      </c>
      <c r="B5" t="s">
        <v>48</v>
      </c>
      <c r="C5" s="38">
        <v>43340</v>
      </c>
      <c r="D5" t="s">
        <v>232</v>
      </c>
      <c r="E5" t="s">
        <v>224</v>
      </c>
      <c r="F5" t="s">
        <v>16</v>
      </c>
      <c r="G5" t="s">
        <v>9</v>
      </c>
      <c r="H5">
        <v>3</v>
      </c>
      <c r="I5">
        <v>2</v>
      </c>
      <c r="L5">
        <v>2.5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workbookViewId="0">
      <selection activeCell="I12" sqref="I12"/>
    </sheetView>
  </sheetViews>
  <sheetFormatPr defaultRowHeight="15" x14ac:dyDescent="0.25"/>
  <cols>
    <col min="1" max="1" width="22.28515625" customWidth="1"/>
    <col min="2" max="2" width="16.28515625" bestFit="1" customWidth="1"/>
    <col min="3" max="3" width="10.7109375" customWidth="1"/>
    <col min="4" max="4" width="12" customWidth="1"/>
    <col min="5" max="5" width="20.140625" bestFit="1" customWidth="1"/>
    <col min="6" max="6" width="15.85546875" bestFit="1" customWidth="1"/>
  </cols>
  <sheetData>
    <row r="2" spans="1:5" x14ac:dyDescent="0.25">
      <c r="A2" s="250" t="s">
        <v>208</v>
      </c>
      <c r="B2" s="250" t="s">
        <v>207</v>
      </c>
    </row>
    <row r="3" spans="1:5" x14ac:dyDescent="0.25">
      <c r="A3" s="250" t="s">
        <v>205</v>
      </c>
      <c r="B3" s="38">
        <v>41932</v>
      </c>
      <c r="C3" s="38">
        <v>42667</v>
      </c>
      <c r="D3" s="38">
        <v>43340</v>
      </c>
      <c r="E3" s="254" t="s">
        <v>206</v>
      </c>
    </row>
    <row r="4" spans="1:5" x14ac:dyDescent="0.25">
      <c r="A4" s="251" t="s">
        <v>244</v>
      </c>
      <c r="B4" s="252">
        <v>2.125</v>
      </c>
      <c r="C4" s="252">
        <v>8.5625</v>
      </c>
      <c r="D4" s="252">
        <v>3.1875</v>
      </c>
      <c r="E4" s="252">
        <f>AVERAGE(B4:D4)</f>
        <v>4.625</v>
      </c>
    </row>
    <row r="5" spans="1:5" x14ac:dyDescent="0.25">
      <c r="A5" s="251" t="s">
        <v>239</v>
      </c>
      <c r="B5" s="252">
        <v>1.9375</v>
      </c>
      <c r="C5" s="252">
        <v>10.875</v>
      </c>
      <c r="D5" s="252">
        <v>2.0416666666666665</v>
      </c>
      <c r="E5" s="252">
        <f t="shared" ref="E5:E6" si="0">AVERAGE(B5:D5)</f>
        <v>4.9513888888888884</v>
      </c>
    </row>
    <row r="6" spans="1:5" x14ac:dyDescent="0.25">
      <c r="A6" s="251" t="s">
        <v>240</v>
      </c>
      <c r="B6" s="252">
        <v>2.5625</v>
      </c>
      <c r="C6" s="252">
        <v>7.375</v>
      </c>
      <c r="D6" s="252">
        <v>2.4375</v>
      </c>
      <c r="E6" s="252">
        <f t="shared" si="0"/>
        <v>4.125</v>
      </c>
    </row>
    <row r="7" spans="1:5" x14ac:dyDescent="0.25">
      <c r="A7" s="251" t="s">
        <v>206</v>
      </c>
      <c r="B7" s="252">
        <v>2.2083333333333335</v>
      </c>
      <c r="C7" s="252">
        <v>8.9375</v>
      </c>
      <c r="D7" s="252">
        <v>2.5555555555555558</v>
      </c>
      <c r="E7" s="266">
        <f>AVERAGE(B7:D7)</f>
        <v>4.5671296296296298</v>
      </c>
    </row>
    <row r="9" spans="1:5" x14ac:dyDescent="0.25">
      <c r="A9" s="253" t="s">
        <v>205</v>
      </c>
    </row>
    <row r="10" spans="1:5" x14ac:dyDescent="0.25">
      <c r="B10" s="254">
        <v>41932</v>
      </c>
      <c r="C10" s="254">
        <v>42667</v>
      </c>
      <c r="D10" s="254">
        <v>43340</v>
      </c>
    </row>
    <row r="11" spans="1:5" x14ac:dyDescent="0.25">
      <c r="A11" s="251" t="str">
        <f>'Gloucester. Mill River PT'!A4</f>
        <v>Transect 0.5 (Upstream)</v>
      </c>
      <c r="B11" s="252">
        <v>2.125</v>
      </c>
      <c r="C11" s="252">
        <v>8.5625</v>
      </c>
      <c r="D11" s="252">
        <v>3.1875</v>
      </c>
    </row>
    <row r="12" spans="1:5" x14ac:dyDescent="0.25">
      <c r="A12" s="251" t="str">
        <f>'Gloucester. Mill River PT'!A5</f>
        <v>Transect 1 (Upstream)</v>
      </c>
      <c r="B12" s="252">
        <v>1.9375</v>
      </c>
      <c r="C12" s="252">
        <v>10.875</v>
      </c>
      <c r="D12" s="252">
        <v>2.0416666666666665</v>
      </c>
    </row>
    <row r="13" spans="1:5" x14ac:dyDescent="0.25">
      <c r="A13" s="251" t="str">
        <f>'Gloucester. Mill River PT'!A6</f>
        <v>Transect 2 (Upstream)</v>
      </c>
      <c r="B13" s="252">
        <v>2.5625</v>
      </c>
      <c r="C13" s="252">
        <v>7.375</v>
      </c>
      <c r="D13" s="252">
        <v>2.4375</v>
      </c>
    </row>
  </sheetData>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O13" sqref="O13"/>
    </sheetView>
  </sheetViews>
  <sheetFormatPr defaultRowHeight="15" x14ac:dyDescent="0.25"/>
  <cols>
    <col min="2" max="2" width="11.28515625" bestFit="1" customWidth="1"/>
    <col min="3" max="3" width="10.7109375" bestFit="1" customWidth="1"/>
    <col min="4" max="4" width="12.140625" customWidth="1"/>
    <col min="5" max="5" width="12.28515625" bestFit="1" customWidth="1"/>
    <col min="6" max="6" width="12.28515625" style="6" customWidth="1"/>
    <col min="7" max="7" width="7.5703125" bestFit="1" customWidth="1"/>
    <col min="15" max="15" width="10.7109375" bestFit="1" customWidth="1"/>
  </cols>
  <sheetData>
    <row r="1" spans="1:18" x14ac:dyDescent="0.25">
      <c r="J1" s="28" t="s">
        <v>27</v>
      </c>
      <c r="K1" s="30" t="s">
        <v>39</v>
      </c>
    </row>
    <row r="2" spans="1:18" x14ac:dyDescent="0.25">
      <c r="O2" t="s">
        <v>69</v>
      </c>
    </row>
    <row r="3" spans="1:18" x14ac:dyDescent="0.25">
      <c r="A3" s="14" t="s">
        <v>23</v>
      </c>
      <c r="B3" s="14" t="s">
        <v>21</v>
      </c>
      <c r="C3" s="14" t="s">
        <v>0</v>
      </c>
      <c r="D3" s="14" t="s">
        <v>8</v>
      </c>
      <c r="E3" s="14" t="s">
        <v>14</v>
      </c>
      <c r="F3" s="14" t="s">
        <v>198</v>
      </c>
      <c r="G3" s="14" t="s">
        <v>13</v>
      </c>
      <c r="H3" s="51" t="s">
        <v>201</v>
      </c>
      <c r="I3" s="49" t="s">
        <v>202</v>
      </c>
      <c r="J3" s="49" t="s">
        <v>203</v>
      </c>
      <c r="K3" s="49" t="s">
        <v>204</v>
      </c>
      <c r="L3" s="14" t="s">
        <v>3</v>
      </c>
      <c r="O3" t="s">
        <v>70</v>
      </c>
    </row>
    <row r="4" spans="1:18" x14ac:dyDescent="0.25">
      <c r="A4" s="2" t="s">
        <v>24</v>
      </c>
      <c r="B4" s="2" t="s">
        <v>68</v>
      </c>
      <c r="C4" s="38">
        <v>41911</v>
      </c>
      <c r="D4" s="2" t="s">
        <v>226</v>
      </c>
      <c r="E4" s="2" t="s">
        <v>44</v>
      </c>
      <c r="F4" s="2" t="s">
        <v>17</v>
      </c>
      <c r="G4" s="13" t="s">
        <v>9</v>
      </c>
      <c r="H4" s="2">
        <v>0</v>
      </c>
      <c r="I4" s="2">
        <v>0</v>
      </c>
      <c r="J4" s="2">
        <v>0</v>
      </c>
      <c r="K4" s="2">
        <v>0</v>
      </c>
      <c r="L4" s="2">
        <v>0</v>
      </c>
      <c r="O4" s="38">
        <v>41911</v>
      </c>
    </row>
    <row r="5" spans="1:18" x14ac:dyDescent="0.25">
      <c r="A5" s="2" t="s">
        <v>24</v>
      </c>
      <c r="B5" s="2" t="s">
        <v>68</v>
      </c>
      <c r="C5" s="38">
        <v>41911</v>
      </c>
      <c r="D5" s="2" t="s">
        <v>226</v>
      </c>
      <c r="E5" s="2" t="s">
        <v>44</v>
      </c>
      <c r="F5" s="2" t="s">
        <v>17</v>
      </c>
      <c r="G5" s="13" t="s">
        <v>10</v>
      </c>
      <c r="H5" s="2">
        <v>0</v>
      </c>
      <c r="I5" s="2">
        <v>0</v>
      </c>
      <c r="J5" s="2">
        <v>0</v>
      </c>
      <c r="K5" s="2">
        <v>0</v>
      </c>
      <c r="L5" s="2">
        <v>0</v>
      </c>
      <c r="O5" s="8" t="s">
        <v>0</v>
      </c>
      <c r="P5" s="19" t="s">
        <v>1</v>
      </c>
      <c r="Q5" s="9" t="s">
        <v>5</v>
      </c>
      <c r="R5" s="27" t="s">
        <v>6</v>
      </c>
    </row>
    <row r="6" spans="1:18" x14ac:dyDescent="0.25">
      <c r="A6" s="2" t="s">
        <v>24</v>
      </c>
      <c r="B6" s="2" t="s">
        <v>68</v>
      </c>
      <c r="C6" s="38">
        <v>41911</v>
      </c>
      <c r="D6" s="2" t="s">
        <v>226</v>
      </c>
      <c r="E6" s="2" t="s">
        <v>44</v>
      </c>
      <c r="F6" s="2" t="s">
        <v>17</v>
      </c>
      <c r="G6" s="13" t="s">
        <v>11</v>
      </c>
      <c r="H6" s="2">
        <v>0</v>
      </c>
      <c r="I6" s="2">
        <v>0</v>
      </c>
      <c r="J6" s="2">
        <v>0</v>
      </c>
      <c r="K6" s="2">
        <v>0</v>
      </c>
      <c r="L6" s="2">
        <v>0</v>
      </c>
      <c r="O6" s="10">
        <v>43024</v>
      </c>
      <c r="P6" s="2">
        <f>O6-O4</f>
        <v>1113</v>
      </c>
      <c r="Q6" s="2"/>
      <c r="R6" s="2"/>
    </row>
    <row r="7" spans="1:18" x14ac:dyDescent="0.25">
      <c r="A7" s="2" t="s">
        <v>24</v>
      </c>
      <c r="B7" s="2" t="s">
        <v>68</v>
      </c>
      <c r="C7" s="38">
        <v>41911</v>
      </c>
      <c r="D7" s="2" t="s">
        <v>226</v>
      </c>
      <c r="E7" s="2" t="s">
        <v>44</v>
      </c>
      <c r="F7" s="2" t="s">
        <v>17</v>
      </c>
      <c r="G7" s="13" t="s">
        <v>12</v>
      </c>
      <c r="H7" s="2">
        <v>0</v>
      </c>
      <c r="I7" s="2">
        <v>0</v>
      </c>
      <c r="J7" s="2">
        <v>0</v>
      </c>
      <c r="K7" s="2">
        <v>0</v>
      </c>
      <c r="L7" s="2">
        <v>0</v>
      </c>
      <c r="O7" s="2"/>
      <c r="P7" s="2"/>
      <c r="Q7" s="2"/>
      <c r="R7" s="2"/>
    </row>
    <row r="8" spans="1:18" x14ac:dyDescent="0.25">
      <c r="A8" s="2" t="s">
        <v>24</v>
      </c>
      <c r="B8" s="2" t="s">
        <v>68</v>
      </c>
      <c r="C8" s="38">
        <v>41911</v>
      </c>
      <c r="D8" s="2" t="s">
        <v>211</v>
      </c>
      <c r="E8" s="2" t="s">
        <v>224</v>
      </c>
      <c r="F8" s="2" t="s">
        <v>16</v>
      </c>
      <c r="G8" s="13" t="s">
        <v>9</v>
      </c>
      <c r="H8" s="2">
        <v>0</v>
      </c>
      <c r="I8" s="2">
        <v>0</v>
      </c>
      <c r="J8" s="2">
        <v>0</v>
      </c>
      <c r="K8" s="2">
        <v>0</v>
      </c>
      <c r="L8" s="2">
        <v>0</v>
      </c>
    </row>
    <row r="9" spans="1:18" x14ac:dyDescent="0.25">
      <c r="A9" s="2" t="s">
        <v>24</v>
      </c>
      <c r="B9" s="2" t="s">
        <v>68</v>
      </c>
      <c r="C9" s="38">
        <v>41911</v>
      </c>
      <c r="D9" s="2" t="s">
        <v>211</v>
      </c>
      <c r="E9" s="2" t="s">
        <v>224</v>
      </c>
      <c r="F9" s="2" t="s">
        <v>16</v>
      </c>
      <c r="G9" s="13" t="s">
        <v>10</v>
      </c>
      <c r="H9" s="2">
        <v>0</v>
      </c>
      <c r="I9" s="2">
        <v>0</v>
      </c>
      <c r="J9" s="2">
        <v>0</v>
      </c>
      <c r="K9" s="2">
        <v>0</v>
      </c>
      <c r="L9" s="2">
        <v>0</v>
      </c>
    </row>
    <row r="10" spans="1:18" x14ac:dyDescent="0.25">
      <c r="A10" s="2" t="s">
        <v>24</v>
      </c>
      <c r="B10" s="2" t="s">
        <v>68</v>
      </c>
      <c r="C10" s="38">
        <v>41911</v>
      </c>
      <c r="D10" s="2" t="s">
        <v>211</v>
      </c>
      <c r="E10" s="2" t="s">
        <v>224</v>
      </c>
      <c r="F10" s="2" t="s">
        <v>16</v>
      </c>
      <c r="G10" s="13" t="s">
        <v>11</v>
      </c>
      <c r="H10" s="2">
        <v>0</v>
      </c>
      <c r="I10" s="2">
        <v>0</v>
      </c>
      <c r="J10" s="2">
        <v>0</v>
      </c>
      <c r="K10" s="2">
        <v>0</v>
      </c>
      <c r="L10" s="2">
        <v>0</v>
      </c>
    </row>
    <row r="11" spans="1:18" x14ac:dyDescent="0.25">
      <c r="A11" s="2" t="s">
        <v>24</v>
      </c>
      <c r="B11" s="2" t="s">
        <v>68</v>
      </c>
      <c r="C11" s="38">
        <v>41911</v>
      </c>
      <c r="D11" s="2" t="s">
        <v>211</v>
      </c>
      <c r="E11" s="2" t="s">
        <v>224</v>
      </c>
      <c r="F11" s="2" t="s">
        <v>16</v>
      </c>
      <c r="G11" s="13" t="s">
        <v>12</v>
      </c>
      <c r="H11" s="2">
        <v>0</v>
      </c>
      <c r="I11" s="2">
        <v>0</v>
      </c>
      <c r="J11" s="2">
        <v>0</v>
      </c>
      <c r="K11" s="2">
        <v>0</v>
      </c>
      <c r="L11" s="2">
        <v>0</v>
      </c>
    </row>
    <row r="12" spans="1:18" x14ac:dyDescent="0.25">
      <c r="A12" s="2" t="s">
        <v>24</v>
      </c>
      <c r="B12" s="2" t="s">
        <v>68</v>
      </c>
      <c r="C12" s="38">
        <v>41911</v>
      </c>
      <c r="D12" s="2" t="s">
        <v>212</v>
      </c>
      <c r="E12" s="2" t="s">
        <v>224</v>
      </c>
      <c r="F12" s="2" t="s">
        <v>16</v>
      </c>
      <c r="G12" s="13" t="s">
        <v>9</v>
      </c>
      <c r="H12" s="2">
        <v>0</v>
      </c>
      <c r="I12" s="2">
        <v>0</v>
      </c>
      <c r="J12" s="2">
        <v>0</v>
      </c>
      <c r="K12" s="2">
        <v>0</v>
      </c>
      <c r="L12" s="2">
        <v>0</v>
      </c>
    </row>
    <row r="13" spans="1:18" x14ac:dyDescent="0.25">
      <c r="A13" s="2" t="s">
        <v>24</v>
      </c>
      <c r="B13" s="2" t="s">
        <v>68</v>
      </c>
      <c r="C13" s="38">
        <v>41911</v>
      </c>
      <c r="D13" s="2" t="s">
        <v>212</v>
      </c>
      <c r="E13" s="2" t="s">
        <v>224</v>
      </c>
      <c r="F13" s="2" t="s">
        <v>16</v>
      </c>
      <c r="G13" s="12" t="s">
        <v>10</v>
      </c>
      <c r="H13" s="2">
        <v>0</v>
      </c>
      <c r="I13" s="2">
        <v>0</v>
      </c>
      <c r="J13" s="2">
        <v>0</v>
      </c>
      <c r="K13" s="2">
        <v>0</v>
      </c>
      <c r="L13" s="2">
        <v>0</v>
      </c>
    </row>
    <row r="14" spans="1:18" x14ac:dyDescent="0.25">
      <c r="A14" s="2" t="s">
        <v>24</v>
      </c>
      <c r="B14" s="2" t="s">
        <v>68</v>
      </c>
      <c r="C14" s="38">
        <v>41911</v>
      </c>
      <c r="D14" s="2" t="s">
        <v>212</v>
      </c>
      <c r="E14" s="2" t="s">
        <v>224</v>
      </c>
      <c r="F14" s="2" t="s">
        <v>16</v>
      </c>
      <c r="G14" s="12" t="s">
        <v>11</v>
      </c>
      <c r="H14" s="2">
        <v>0</v>
      </c>
      <c r="I14" s="2">
        <v>0</v>
      </c>
      <c r="J14" s="2">
        <v>0</v>
      </c>
      <c r="K14" s="2">
        <v>0</v>
      </c>
      <c r="L14" s="2">
        <v>0</v>
      </c>
    </row>
    <row r="15" spans="1:18" x14ac:dyDescent="0.25">
      <c r="A15" s="2" t="s">
        <v>24</v>
      </c>
      <c r="B15" s="2" t="s">
        <v>68</v>
      </c>
      <c r="C15" s="38">
        <v>41911</v>
      </c>
      <c r="D15" s="2" t="s">
        <v>212</v>
      </c>
      <c r="E15" s="2" t="s">
        <v>224</v>
      </c>
      <c r="F15" s="2" t="s">
        <v>16</v>
      </c>
      <c r="G15" s="13" t="s">
        <v>12</v>
      </c>
      <c r="H15" s="2">
        <v>0</v>
      </c>
      <c r="I15" s="2">
        <v>0</v>
      </c>
      <c r="J15" s="2">
        <v>0</v>
      </c>
      <c r="K15" s="2">
        <v>0</v>
      </c>
      <c r="L15" s="2">
        <v>0</v>
      </c>
    </row>
    <row r="16" spans="1:18" x14ac:dyDescent="0.25">
      <c r="A16" s="2" t="s">
        <v>24</v>
      </c>
      <c r="B16" s="2" t="s">
        <v>68</v>
      </c>
      <c r="C16" s="10">
        <v>42702</v>
      </c>
      <c r="D16" s="2" t="s">
        <v>226</v>
      </c>
      <c r="E16" s="2" t="s">
        <v>44</v>
      </c>
      <c r="F16" s="2" t="s">
        <v>17</v>
      </c>
      <c r="G16" s="13" t="s">
        <v>9</v>
      </c>
      <c r="H16" s="2">
        <v>5</v>
      </c>
      <c r="I16" s="2">
        <v>4</v>
      </c>
      <c r="J16" s="30"/>
      <c r="K16" s="2">
        <v>6</v>
      </c>
      <c r="L16" s="2">
        <f t="shared" ref="L16:L39" si="0">AVERAGE(H16:K16)</f>
        <v>5</v>
      </c>
    </row>
    <row r="17" spans="1:12" x14ac:dyDescent="0.25">
      <c r="A17" s="2" t="s">
        <v>24</v>
      </c>
      <c r="B17" s="2" t="s">
        <v>68</v>
      </c>
      <c r="C17" s="10">
        <v>42702</v>
      </c>
      <c r="D17" s="2" t="s">
        <v>226</v>
      </c>
      <c r="E17" s="2" t="s">
        <v>44</v>
      </c>
      <c r="F17" s="2" t="s">
        <v>17</v>
      </c>
      <c r="G17" s="13" t="s">
        <v>10</v>
      </c>
      <c r="H17" s="2">
        <v>3</v>
      </c>
      <c r="I17" s="2">
        <v>1</v>
      </c>
      <c r="J17" s="2">
        <v>1</v>
      </c>
      <c r="K17" s="2">
        <v>2</v>
      </c>
      <c r="L17" s="2">
        <f t="shared" si="0"/>
        <v>1.75</v>
      </c>
    </row>
    <row r="18" spans="1:12" x14ac:dyDescent="0.25">
      <c r="A18" s="2" t="s">
        <v>24</v>
      </c>
      <c r="B18" s="2" t="s">
        <v>68</v>
      </c>
      <c r="C18" s="10">
        <v>42702</v>
      </c>
      <c r="D18" s="2" t="s">
        <v>226</v>
      </c>
      <c r="E18" s="2" t="s">
        <v>44</v>
      </c>
      <c r="F18" s="2" t="s">
        <v>17</v>
      </c>
      <c r="G18" s="13" t="s">
        <v>11</v>
      </c>
      <c r="H18" s="2">
        <v>4</v>
      </c>
      <c r="I18" s="2">
        <v>3</v>
      </c>
      <c r="J18" s="2">
        <v>3</v>
      </c>
      <c r="K18" s="2">
        <v>5</v>
      </c>
      <c r="L18" s="2">
        <f t="shared" si="0"/>
        <v>3.75</v>
      </c>
    </row>
    <row r="19" spans="1:12" x14ac:dyDescent="0.25">
      <c r="A19" s="2" t="s">
        <v>24</v>
      </c>
      <c r="B19" s="2" t="s">
        <v>68</v>
      </c>
      <c r="C19" s="10">
        <v>42702</v>
      </c>
      <c r="D19" s="2" t="s">
        <v>226</v>
      </c>
      <c r="E19" s="2" t="s">
        <v>44</v>
      </c>
      <c r="F19" s="2" t="s">
        <v>17</v>
      </c>
      <c r="G19" s="13" t="s">
        <v>12</v>
      </c>
      <c r="H19" s="2">
        <v>1</v>
      </c>
      <c r="I19" s="2">
        <v>1</v>
      </c>
      <c r="J19" s="2">
        <v>1</v>
      </c>
      <c r="K19" s="2">
        <v>3</v>
      </c>
      <c r="L19" s="2">
        <f t="shared" si="0"/>
        <v>1.5</v>
      </c>
    </row>
    <row r="20" spans="1:12" x14ac:dyDescent="0.25">
      <c r="A20" s="2" t="s">
        <v>24</v>
      </c>
      <c r="B20" s="2" t="s">
        <v>68</v>
      </c>
      <c r="C20" s="10">
        <v>42702</v>
      </c>
      <c r="D20" s="2" t="s">
        <v>211</v>
      </c>
      <c r="E20" s="2" t="s">
        <v>224</v>
      </c>
      <c r="F20" s="2" t="s">
        <v>16</v>
      </c>
      <c r="G20" s="13" t="s">
        <v>9</v>
      </c>
      <c r="H20" s="2">
        <v>3</v>
      </c>
      <c r="I20" s="2">
        <v>3</v>
      </c>
      <c r="J20" s="2">
        <v>0</v>
      </c>
      <c r="K20" s="2">
        <v>1</v>
      </c>
      <c r="L20" s="2">
        <f t="shared" si="0"/>
        <v>1.75</v>
      </c>
    </row>
    <row r="21" spans="1:12" x14ac:dyDescent="0.25">
      <c r="A21" s="2" t="s">
        <v>24</v>
      </c>
      <c r="B21" s="2" t="s">
        <v>68</v>
      </c>
      <c r="C21" s="10">
        <v>42702</v>
      </c>
      <c r="D21" s="2" t="s">
        <v>211</v>
      </c>
      <c r="E21" s="2" t="s">
        <v>224</v>
      </c>
      <c r="F21" s="2" t="s">
        <v>16</v>
      </c>
      <c r="G21" s="13" t="s">
        <v>10</v>
      </c>
      <c r="H21" s="2">
        <v>0</v>
      </c>
      <c r="I21" s="2">
        <v>1</v>
      </c>
      <c r="J21" s="2">
        <v>0</v>
      </c>
      <c r="K21" s="2">
        <v>0</v>
      </c>
      <c r="L21" s="2">
        <f t="shared" si="0"/>
        <v>0.25</v>
      </c>
    </row>
    <row r="22" spans="1:12" x14ac:dyDescent="0.25">
      <c r="A22" s="2" t="s">
        <v>24</v>
      </c>
      <c r="B22" s="2" t="s">
        <v>68</v>
      </c>
      <c r="C22" s="10">
        <v>42702</v>
      </c>
      <c r="D22" s="2" t="s">
        <v>211</v>
      </c>
      <c r="E22" s="2" t="s">
        <v>224</v>
      </c>
      <c r="F22" s="2" t="s">
        <v>16</v>
      </c>
      <c r="G22" s="13" t="s">
        <v>11</v>
      </c>
      <c r="H22" s="2">
        <v>3</v>
      </c>
      <c r="I22" s="2">
        <v>1</v>
      </c>
      <c r="J22" s="2">
        <v>4</v>
      </c>
      <c r="K22" s="2">
        <v>3</v>
      </c>
      <c r="L22" s="2">
        <f t="shared" si="0"/>
        <v>2.75</v>
      </c>
    </row>
    <row r="23" spans="1:12" x14ac:dyDescent="0.25">
      <c r="A23" s="2" t="s">
        <v>24</v>
      </c>
      <c r="B23" s="2" t="s">
        <v>68</v>
      </c>
      <c r="C23" s="10">
        <v>42702</v>
      </c>
      <c r="D23" s="2" t="s">
        <v>211</v>
      </c>
      <c r="E23" s="2" t="s">
        <v>224</v>
      </c>
      <c r="F23" s="2" t="s">
        <v>16</v>
      </c>
      <c r="G23" s="13" t="s">
        <v>12</v>
      </c>
      <c r="H23" s="2">
        <v>1</v>
      </c>
      <c r="I23" s="2">
        <v>6</v>
      </c>
      <c r="J23" s="2">
        <v>5</v>
      </c>
      <c r="K23" s="2">
        <v>1</v>
      </c>
      <c r="L23" s="2">
        <f t="shared" si="0"/>
        <v>3.25</v>
      </c>
    </row>
    <row r="24" spans="1:12" x14ac:dyDescent="0.25">
      <c r="A24" s="2" t="s">
        <v>24</v>
      </c>
      <c r="B24" s="2" t="s">
        <v>68</v>
      </c>
      <c r="C24" s="10">
        <v>42702</v>
      </c>
      <c r="D24" s="2" t="s">
        <v>212</v>
      </c>
      <c r="E24" s="2" t="s">
        <v>224</v>
      </c>
      <c r="F24" s="2" t="s">
        <v>16</v>
      </c>
      <c r="G24" s="13" t="s">
        <v>9</v>
      </c>
      <c r="H24" s="2">
        <v>6</v>
      </c>
      <c r="I24" s="2">
        <v>9</v>
      </c>
      <c r="J24" s="2">
        <v>5</v>
      </c>
      <c r="K24" s="2">
        <v>8</v>
      </c>
      <c r="L24" s="2">
        <f t="shared" si="0"/>
        <v>7</v>
      </c>
    </row>
    <row r="25" spans="1:12" x14ac:dyDescent="0.25">
      <c r="A25" s="2" t="s">
        <v>24</v>
      </c>
      <c r="B25" s="2" t="s">
        <v>68</v>
      </c>
      <c r="C25" s="10">
        <v>42702</v>
      </c>
      <c r="D25" s="2" t="s">
        <v>212</v>
      </c>
      <c r="E25" s="2" t="s">
        <v>224</v>
      </c>
      <c r="F25" s="2" t="s">
        <v>16</v>
      </c>
      <c r="G25" s="12" t="s">
        <v>10</v>
      </c>
      <c r="H25" s="2">
        <v>6</v>
      </c>
      <c r="I25" s="2">
        <v>6</v>
      </c>
      <c r="J25" s="2">
        <v>4</v>
      </c>
      <c r="K25" s="2">
        <v>5</v>
      </c>
      <c r="L25" s="2">
        <f t="shared" si="0"/>
        <v>5.25</v>
      </c>
    </row>
    <row r="26" spans="1:12" x14ac:dyDescent="0.25">
      <c r="A26" s="2" t="s">
        <v>24</v>
      </c>
      <c r="B26" s="2" t="s">
        <v>68</v>
      </c>
      <c r="C26" s="10">
        <v>42702</v>
      </c>
      <c r="D26" s="2" t="s">
        <v>212</v>
      </c>
      <c r="E26" s="2" t="s">
        <v>224</v>
      </c>
      <c r="F26" s="2" t="s">
        <v>16</v>
      </c>
      <c r="G26" s="12" t="s">
        <v>11</v>
      </c>
      <c r="H26" s="2">
        <v>2</v>
      </c>
      <c r="I26" s="2">
        <v>6</v>
      </c>
      <c r="J26" s="2">
        <v>2</v>
      </c>
      <c r="K26" s="30"/>
      <c r="L26" s="2">
        <f t="shared" si="0"/>
        <v>3.3333333333333335</v>
      </c>
    </row>
    <row r="27" spans="1:12" x14ac:dyDescent="0.25">
      <c r="A27" s="2" t="s">
        <v>24</v>
      </c>
      <c r="B27" s="2" t="s">
        <v>68</v>
      </c>
      <c r="C27" s="10">
        <v>42702</v>
      </c>
      <c r="D27" s="2" t="s">
        <v>212</v>
      </c>
      <c r="E27" s="2" t="s">
        <v>224</v>
      </c>
      <c r="F27" s="2" t="s">
        <v>16</v>
      </c>
      <c r="G27" s="13" t="s">
        <v>12</v>
      </c>
      <c r="H27" s="2">
        <v>3</v>
      </c>
      <c r="I27" s="2">
        <v>3</v>
      </c>
      <c r="J27" s="2">
        <v>8</v>
      </c>
      <c r="K27" s="30"/>
      <c r="L27" s="2">
        <f t="shared" si="0"/>
        <v>4.666666666666667</v>
      </c>
    </row>
    <row r="28" spans="1:12" x14ac:dyDescent="0.25">
      <c r="A28" s="2" t="s">
        <v>24</v>
      </c>
      <c r="B28" s="2" t="s">
        <v>68</v>
      </c>
      <c r="C28" s="10">
        <v>43024</v>
      </c>
      <c r="D28" s="2" t="s">
        <v>226</v>
      </c>
      <c r="E28" s="2" t="s">
        <v>44</v>
      </c>
      <c r="F28" s="2" t="s">
        <v>17</v>
      </c>
      <c r="G28" s="2" t="s">
        <v>9</v>
      </c>
      <c r="H28" s="2">
        <v>3</v>
      </c>
      <c r="I28" s="2">
        <v>10</v>
      </c>
      <c r="J28" s="2">
        <v>3</v>
      </c>
      <c r="K28" s="2">
        <v>5</v>
      </c>
      <c r="L28" s="2">
        <f t="shared" si="0"/>
        <v>5.25</v>
      </c>
    </row>
    <row r="29" spans="1:12" x14ac:dyDescent="0.25">
      <c r="A29" s="2" t="s">
        <v>24</v>
      </c>
      <c r="B29" s="2" t="s">
        <v>68</v>
      </c>
      <c r="C29" s="10">
        <v>43024</v>
      </c>
      <c r="D29" s="2" t="s">
        <v>226</v>
      </c>
      <c r="E29" s="2" t="s">
        <v>44</v>
      </c>
      <c r="F29" s="2" t="s">
        <v>17</v>
      </c>
      <c r="G29" s="2" t="s">
        <v>10</v>
      </c>
      <c r="H29" s="30"/>
      <c r="I29" s="30"/>
      <c r="J29" s="30"/>
      <c r="K29" s="30"/>
      <c r="L29" s="2"/>
    </row>
    <row r="30" spans="1:12" x14ac:dyDescent="0.25">
      <c r="A30" s="2" t="s">
        <v>24</v>
      </c>
      <c r="B30" s="2" t="s">
        <v>68</v>
      </c>
      <c r="C30" s="10">
        <v>43024</v>
      </c>
      <c r="D30" s="2" t="s">
        <v>226</v>
      </c>
      <c r="E30" s="2" t="s">
        <v>44</v>
      </c>
      <c r="F30" s="2" t="s">
        <v>17</v>
      </c>
      <c r="G30" s="2" t="s">
        <v>11</v>
      </c>
      <c r="H30" s="2">
        <v>3</v>
      </c>
      <c r="I30" s="2">
        <v>3</v>
      </c>
      <c r="J30" s="2">
        <v>5</v>
      </c>
      <c r="K30" s="30"/>
      <c r="L30" s="2">
        <f t="shared" si="0"/>
        <v>3.6666666666666665</v>
      </c>
    </row>
    <row r="31" spans="1:12" x14ac:dyDescent="0.25">
      <c r="A31" s="2" t="s">
        <v>24</v>
      </c>
      <c r="B31" s="2" t="s">
        <v>68</v>
      </c>
      <c r="C31" s="10">
        <v>43024</v>
      </c>
      <c r="D31" s="2" t="s">
        <v>226</v>
      </c>
      <c r="E31" s="2" t="s">
        <v>44</v>
      </c>
      <c r="F31" s="2" t="s">
        <v>17</v>
      </c>
      <c r="G31" s="2" t="s">
        <v>12</v>
      </c>
      <c r="H31" s="2">
        <v>4</v>
      </c>
      <c r="I31" s="2">
        <v>1</v>
      </c>
      <c r="J31" s="2">
        <v>2</v>
      </c>
      <c r="K31" s="2">
        <v>3</v>
      </c>
      <c r="L31" s="2">
        <f t="shared" si="0"/>
        <v>2.5</v>
      </c>
    </row>
    <row r="32" spans="1:12" x14ac:dyDescent="0.25">
      <c r="A32" s="2" t="s">
        <v>24</v>
      </c>
      <c r="B32" s="2" t="s">
        <v>68</v>
      </c>
      <c r="C32" s="10">
        <v>43024</v>
      </c>
      <c r="D32" s="2" t="s">
        <v>211</v>
      </c>
      <c r="E32" s="2" t="s">
        <v>224</v>
      </c>
      <c r="F32" s="2" t="s">
        <v>16</v>
      </c>
      <c r="G32" s="2" t="s">
        <v>9</v>
      </c>
      <c r="H32" s="2">
        <v>2</v>
      </c>
      <c r="I32" s="2">
        <v>3</v>
      </c>
      <c r="J32" s="2"/>
      <c r="K32" s="2">
        <v>2</v>
      </c>
      <c r="L32" s="2">
        <f t="shared" si="0"/>
        <v>2.3333333333333335</v>
      </c>
    </row>
    <row r="33" spans="1:12" x14ac:dyDescent="0.25">
      <c r="A33" s="2" t="s">
        <v>24</v>
      </c>
      <c r="B33" s="2" t="s">
        <v>68</v>
      </c>
      <c r="C33" s="10">
        <v>43024</v>
      </c>
      <c r="D33" s="2" t="s">
        <v>211</v>
      </c>
      <c r="E33" s="2" t="s">
        <v>224</v>
      </c>
      <c r="F33" s="2" t="s">
        <v>16</v>
      </c>
      <c r="G33" s="2" t="s">
        <v>10</v>
      </c>
      <c r="H33" s="2">
        <v>1</v>
      </c>
      <c r="I33" s="2">
        <v>2</v>
      </c>
      <c r="J33" s="2">
        <v>2</v>
      </c>
      <c r="K33" s="2">
        <v>3</v>
      </c>
      <c r="L33" s="2">
        <f t="shared" si="0"/>
        <v>2</v>
      </c>
    </row>
    <row r="34" spans="1:12" x14ac:dyDescent="0.25">
      <c r="A34" s="2" t="s">
        <v>24</v>
      </c>
      <c r="B34" s="2" t="s">
        <v>68</v>
      </c>
      <c r="C34" s="10">
        <v>43024</v>
      </c>
      <c r="D34" s="2" t="s">
        <v>211</v>
      </c>
      <c r="E34" s="2" t="s">
        <v>224</v>
      </c>
      <c r="F34" s="2" t="s">
        <v>16</v>
      </c>
      <c r="G34" s="2" t="s">
        <v>11</v>
      </c>
      <c r="H34" s="2">
        <v>2</v>
      </c>
      <c r="I34" s="2">
        <v>2</v>
      </c>
      <c r="J34" s="2">
        <v>3</v>
      </c>
      <c r="K34" s="2">
        <v>2</v>
      </c>
      <c r="L34" s="2">
        <f t="shared" si="0"/>
        <v>2.25</v>
      </c>
    </row>
    <row r="35" spans="1:12" x14ac:dyDescent="0.25">
      <c r="A35" s="2" t="s">
        <v>24</v>
      </c>
      <c r="B35" s="2" t="s">
        <v>68</v>
      </c>
      <c r="C35" s="10">
        <v>43024</v>
      </c>
      <c r="D35" s="2" t="s">
        <v>211</v>
      </c>
      <c r="E35" s="2" t="s">
        <v>224</v>
      </c>
      <c r="F35" s="2" t="s">
        <v>16</v>
      </c>
      <c r="G35" s="2" t="s">
        <v>12</v>
      </c>
      <c r="H35" s="2">
        <v>2</v>
      </c>
      <c r="I35" s="2">
        <v>4</v>
      </c>
      <c r="J35" s="2">
        <v>7</v>
      </c>
      <c r="K35" s="2">
        <v>3</v>
      </c>
      <c r="L35" s="2">
        <f t="shared" si="0"/>
        <v>4</v>
      </c>
    </row>
    <row r="36" spans="1:12" x14ac:dyDescent="0.25">
      <c r="A36" s="2" t="s">
        <v>24</v>
      </c>
      <c r="B36" s="2" t="s">
        <v>68</v>
      </c>
      <c r="C36" s="10">
        <v>43024</v>
      </c>
      <c r="D36" s="2" t="s">
        <v>212</v>
      </c>
      <c r="E36" s="2" t="s">
        <v>224</v>
      </c>
      <c r="F36" s="2" t="s">
        <v>16</v>
      </c>
      <c r="G36" s="2" t="s">
        <v>9</v>
      </c>
      <c r="H36" s="2">
        <v>6</v>
      </c>
      <c r="I36" s="2">
        <v>5</v>
      </c>
      <c r="J36" s="2">
        <v>7</v>
      </c>
      <c r="K36" s="2">
        <v>12</v>
      </c>
      <c r="L36" s="2">
        <f t="shared" si="0"/>
        <v>7.5</v>
      </c>
    </row>
    <row r="37" spans="1:12" x14ac:dyDescent="0.25">
      <c r="A37" s="2" t="s">
        <v>24</v>
      </c>
      <c r="B37" s="2" t="s">
        <v>68</v>
      </c>
      <c r="C37" s="10">
        <v>43024</v>
      </c>
      <c r="D37" s="2" t="s">
        <v>212</v>
      </c>
      <c r="E37" s="2" t="s">
        <v>224</v>
      </c>
      <c r="F37" s="2" t="s">
        <v>16</v>
      </c>
      <c r="G37" s="2" t="s">
        <v>10</v>
      </c>
      <c r="H37" s="2">
        <v>3</v>
      </c>
      <c r="I37" s="2">
        <v>15</v>
      </c>
      <c r="J37" s="2">
        <v>10</v>
      </c>
      <c r="K37" s="2">
        <v>10</v>
      </c>
      <c r="L37" s="2">
        <f t="shared" si="0"/>
        <v>9.5</v>
      </c>
    </row>
    <row r="38" spans="1:12" x14ac:dyDescent="0.25">
      <c r="A38" s="2" t="s">
        <v>24</v>
      </c>
      <c r="B38" s="2" t="s">
        <v>68</v>
      </c>
      <c r="C38" s="10">
        <v>43024</v>
      </c>
      <c r="D38" s="2" t="s">
        <v>212</v>
      </c>
      <c r="E38" s="2" t="s">
        <v>224</v>
      </c>
      <c r="F38" s="2" t="s">
        <v>16</v>
      </c>
      <c r="G38" s="2" t="s">
        <v>11</v>
      </c>
      <c r="H38" s="2">
        <v>5</v>
      </c>
      <c r="I38" s="2">
        <v>4</v>
      </c>
      <c r="J38" s="2">
        <v>4</v>
      </c>
      <c r="K38" s="2">
        <v>10</v>
      </c>
      <c r="L38" s="2">
        <f t="shared" si="0"/>
        <v>5.75</v>
      </c>
    </row>
    <row r="39" spans="1:12" x14ac:dyDescent="0.25">
      <c r="A39" s="2" t="s">
        <v>24</v>
      </c>
      <c r="B39" s="2" t="s">
        <v>68</v>
      </c>
      <c r="C39" s="10">
        <v>43024</v>
      </c>
      <c r="D39" s="2" t="s">
        <v>212</v>
      </c>
      <c r="E39" s="2" t="s">
        <v>224</v>
      </c>
      <c r="F39" s="2" t="s">
        <v>16</v>
      </c>
      <c r="G39" s="2" t="s">
        <v>12</v>
      </c>
      <c r="H39" s="2">
        <v>4</v>
      </c>
      <c r="I39" s="2">
        <v>3</v>
      </c>
      <c r="J39" s="2">
        <v>6</v>
      </c>
      <c r="K39" s="2">
        <v>7</v>
      </c>
      <c r="L39" s="2">
        <f t="shared" si="0"/>
        <v>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L29"/>
  <sheetViews>
    <sheetView topLeftCell="A16" workbookViewId="0">
      <selection activeCell="A16" sqref="A1:XFD1048576"/>
    </sheetView>
  </sheetViews>
  <sheetFormatPr defaultRowHeight="15" x14ac:dyDescent="0.25"/>
  <cols>
    <col min="2" max="2" width="14.42578125" customWidth="1"/>
    <col min="3" max="3" width="16.28515625" bestFit="1" customWidth="1"/>
    <col min="4" max="6" width="12" customWidth="1"/>
    <col min="7" max="7" width="12" bestFit="1" customWidth="1"/>
    <col min="9" max="9" width="11.5703125" customWidth="1"/>
    <col min="10" max="10" width="11.7109375" customWidth="1"/>
    <col min="11" max="11" width="15.5703125" customWidth="1"/>
  </cols>
  <sheetData>
    <row r="12" spans="2:12" x14ac:dyDescent="0.25">
      <c r="B12" s="250" t="s">
        <v>208</v>
      </c>
      <c r="C12" s="250" t="s">
        <v>207</v>
      </c>
    </row>
    <row r="13" spans="2:12" x14ac:dyDescent="0.25">
      <c r="B13" s="250" t="s">
        <v>205</v>
      </c>
      <c r="C13" s="38">
        <v>41911</v>
      </c>
      <c r="D13" s="38">
        <v>42702</v>
      </c>
      <c r="E13" s="38">
        <v>43024</v>
      </c>
      <c r="F13" s="38" t="s">
        <v>206</v>
      </c>
      <c r="I13" s="253"/>
    </row>
    <row r="14" spans="2:12" x14ac:dyDescent="0.25">
      <c r="B14" s="251" t="s">
        <v>245</v>
      </c>
      <c r="C14" s="252">
        <v>0</v>
      </c>
      <c r="D14" s="252">
        <v>3</v>
      </c>
      <c r="E14" s="252">
        <v>3.8055555555555554</v>
      </c>
      <c r="F14" s="252">
        <v>2.1287878787878789</v>
      </c>
      <c r="G14" s="38"/>
      <c r="I14" s="253"/>
      <c r="J14" s="254"/>
      <c r="K14" s="254"/>
      <c r="L14" s="254"/>
    </row>
    <row r="15" spans="2:12" x14ac:dyDescent="0.25">
      <c r="B15" s="251" t="s">
        <v>239</v>
      </c>
      <c r="C15" s="252">
        <v>0</v>
      </c>
      <c r="D15" s="252">
        <v>2</v>
      </c>
      <c r="E15" s="252">
        <v>2.6458333333333335</v>
      </c>
      <c r="F15" s="252">
        <v>1.5486111111111114</v>
      </c>
      <c r="G15" s="252"/>
      <c r="I15" s="251"/>
      <c r="J15" s="252"/>
      <c r="K15" s="252"/>
      <c r="L15" s="252"/>
    </row>
    <row r="16" spans="2:12" x14ac:dyDescent="0.25">
      <c r="B16" s="251" t="s">
        <v>240</v>
      </c>
      <c r="C16" s="252">
        <v>0</v>
      </c>
      <c r="D16" s="252">
        <v>5.0625</v>
      </c>
      <c r="E16" s="252">
        <v>6.9375</v>
      </c>
      <c r="F16" s="252">
        <v>4</v>
      </c>
      <c r="G16" s="252"/>
      <c r="I16" s="251"/>
      <c r="J16" s="252"/>
      <c r="K16" s="252"/>
      <c r="L16" s="252"/>
    </row>
    <row r="17" spans="2:12" x14ac:dyDescent="0.25">
      <c r="B17" s="251" t="s">
        <v>206</v>
      </c>
      <c r="C17" s="252">
        <v>0</v>
      </c>
      <c r="D17" s="252">
        <v>3.3541666666666665</v>
      </c>
      <c r="E17" s="252">
        <v>4.5227272727272725</v>
      </c>
      <c r="F17" s="252">
        <v>2.5714285714285716</v>
      </c>
      <c r="G17" s="252"/>
      <c r="I17" s="251"/>
      <c r="J17" s="252"/>
      <c r="K17" s="252"/>
      <c r="L17" s="252"/>
    </row>
    <row r="18" spans="2:12" x14ac:dyDescent="0.25">
      <c r="B18" t="str">
        <f>'Ipswich, Cedar Point PT'!B13</f>
        <v>Row Labels</v>
      </c>
      <c r="G18" s="252"/>
    </row>
    <row r="19" spans="2:12" x14ac:dyDescent="0.25">
      <c r="C19" s="38">
        <f>'Ipswich, Cedar Point PT'!C13</f>
        <v>41911</v>
      </c>
      <c r="D19" s="38">
        <f>'Ipswich, Cedar Point PT'!D13</f>
        <v>42702</v>
      </c>
      <c r="E19" s="38">
        <f>'Ipswich, Cedar Point PT'!E13</f>
        <v>43024</v>
      </c>
    </row>
    <row r="20" spans="2:12" x14ac:dyDescent="0.25">
      <c r="B20" t="str">
        <f>'Ipswich, Cedar Point PT'!B14</f>
        <v>Transect 0 (Downstream)</v>
      </c>
      <c r="C20">
        <f>'Ipswich, Cedar Point PT'!C14</f>
        <v>0</v>
      </c>
      <c r="D20">
        <f>'Ipswich, Cedar Point PT'!D14</f>
        <v>3</v>
      </c>
      <c r="E20">
        <f>'Ipswich, Cedar Point PT'!E14</f>
        <v>3.8055555555555554</v>
      </c>
    </row>
    <row r="21" spans="2:12" x14ac:dyDescent="0.25">
      <c r="B21" t="str">
        <f>'Ipswich, Cedar Point PT'!B15</f>
        <v>Transect 1 (Upstream)</v>
      </c>
      <c r="C21">
        <f>'Ipswich, Cedar Point PT'!C15</f>
        <v>0</v>
      </c>
      <c r="D21">
        <f>'Ipswich, Cedar Point PT'!D15</f>
        <v>2</v>
      </c>
      <c r="E21">
        <f>'Ipswich, Cedar Point PT'!E15</f>
        <v>2.6458333333333335</v>
      </c>
    </row>
    <row r="22" spans="2:12" x14ac:dyDescent="0.25">
      <c r="B22" t="str">
        <f>'Ipswich, Cedar Point PT'!B16</f>
        <v>Transect 2 (Upstream)</v>
      </c>
      <c r="C22">
        <f>'Ipswich, Cedar Point PT'!C16</f>
        <v>0</v>
      </c>
      <c r="D22">
        <f>'Ipswich, Cedar Point PT'!D16</f>
        <v>5.0625</v>
      </c>
      <c r="E22">
        <f>'Ipswich, Cedar Point PT'!E16</f>
        <v>6.9375</v>
      </c>
    </row>
    <row r="25" spans="2:12" x14ac:dyDescent="0.25">
      <c r="B25" s="250" t="s">
        <v>208</v>
      </c>
      <c r="C25" s="250" t="s">
        <v>207</v>
      </c>
      <c r="H25" s="253" t="s">
        <v>205</v>
      </c>
    </row>
    <row r="26" spans="2:12" x14ac:dyDescent="0.25">
      <c r="B26" s="250" t="s">
        <v>205</v>
      </c>
      <c r="C26" s="38">
        <v>41911</v>
      </c>
      <c r="D26" s="38">
        <v>42702</v>
      </c>
      <c r="E26" s="38">
        <v>43024</v>
      </c>
      <c r="F26" s="38" t="s">
        <v>206</v>
      </c>
      <c r="I26" s="254">
        <v>41911</v>
      </c>
      <c r="J26" s="254">
        <v>42702</v>
      </c>
      <c r="K26" s="254">
        <v>43024</v>
      </c>
    </row>
    <row r="27" spans="2:12" x14ac:dyDescent="0.25">
      <c r="B27" s="251" t="s">
        <v>17</v>
      </c>
      <c r="C27" s="252">
        <v>0</v>
      </c>
      <c r="D27" s="252">
        <v>3</v>
      </c>
      <c r="E27" s="252">
        <v>3.8055555555555554</v>
      </c>
      <c r="F27" s="252">
        <v>2.1287878787878789</v>
      </c>
      <c r="H27" s="251" t="s">
        <v>17</v>
      </c>
      <c r="I27" s="252">
        <v>0</v>
      </c>
      <c r="J27" s="252">
        <v>3</v>
      </c>
      <c r="K27" s="252">
        <v>3.8055555555555554</v>
      </c>
    </row>
    <row r="28" spans="2:12" x14ac:dyDescent="0.25">
      <c r="B28" s="251" t="s">
        <v>16</v>
      </c>
      <c r="C28" s="252">
        <v>0</v>
      </c>
      <c r="D28" s="252">
        <v>3.53125</v>
      </c>
      <c r="E28" s="252">
        <v>4.791666666666667</v>
      </c>
      <c r="F28" s="252">
        <v>2.7743055555555554</v>
      </c>
      <c r="H28" s="251" t="s">
        <v>16</v>
      </c>
      <c r="I28" s="252">
        <v>0</v>
      </c>
      <c r="J28" s="252">
        <v>3.53125</v>
      </c>
      <c r="K28" s="252">
        <v>4.791666666666667</v>
      </c>
    </row>
    <row r="29" spans="2:12" x14ac:dyDescent="0.25">
      <c r="B29" s="251" t="s">
        <v>206</v>
      </c>
      <c r="C29" s="252">
        <v>0</v>
      </c>
      <c r="D29" s="252">
        <v>3.3541666666666665</v>
      </c>
      <c r="E29" s="252">
        <v>4.5227272727272725</v>
      </c>
      <c r="F29" s="252">
        <v>2.5714285714285716</v>
      </c>
    </row>
  </sheetData>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1"/>
  <sheetViews>
    <sheetView zoomScale="73" zoomScaleNormal="73" workbookViewId="0">
      <selection activeCell="P4" sqref="P4"/>
    </sheetView>
  </sheetViews>
  <sheetFormatPr defaultRowHeight="15" x14ac:dyDescent="0.25"/>
  <cols>
    <col min="1" max="2" width="9.140625" style="6"/>
    <col min="3" max="3" width="13.42578125" style="6" customWidth="1"/>
    <col min="4" max="4" width="10.7109375" style="6" customWidth="1"/>
    <col min="5" max="6" width="11.7109375" style="6" customWidth="1"/>
    <col min="7" max="11" width="9.140625" style="6"/>
    <col min="12" max="12" width="11.42578125" style="6" customWidth="1"/>
    <col min="13" max="13" width="21" style="6" bestFit="1" customWidth="1"/>
    <col min="14" max="14" width="9.140625" style="6"/>
    <col min="15" max="17" width="12.140625" style="6" customWidth="1"/>
    <col min="18" max="18" width="13.28515625" style="6" customWidth="1"/>
    <col min="19" max="19" width="14.140625" style="6" customWidth="1"/>
    <col min="20" max="20" width="12.5703125" style="6" customWidth="1"/>
    <col min="21" max="16384" width="9.140625" style="6"/>
  </cols>
  <sheetData>
    <row r="2" spans="1:20" ht="21" x14ac:dyDescent="0.35">
      <c r="C2" s="4"/>
      <c r="D2" s="4"/>
      <c r="E2" s="4"/>
      <c r="F2" s="4"/>
      <c r="G2" s="4"/>
      <c r="H2" s="4"/>
    </row>
    <row r="3" spans="1:20" x14ac:dyDescent="0.25">
      <c r="C3" s="7"/>
      <c r="D3" s="7"/>
      <c r="E3" s="7"/>
      <c r="F3" s="7"/>
      <c r="G3" s="7"/>
      <c r="H3" s="7"/>
      <c r="J3" s="28" t="s">
        <v>27</v>
      </c>
      <c r="K3" s="30" t="s">
        <v>39</v>
      </c>
    </row>
    <row r="4" spans="1:20" x14ac:dyDescent="0.25">
      <c r="C4" s="7"/>
      <c r="D4" s="7"/>
      <c r="E4" s="7"/>
      <c r="F4" s="7"/>
      <c r="G4" s="7"/>
      <c r="H4" s="7"/>
      <c r="J4" s="28"/>
    </row>
    <row r="5" spans="1:20" x14ac:dyDescent="0.25">
      <c r="H5" s="48" t="s">
        <v>2</v>
      </c>
    </row>
    <row r="6" spans="1:20" x14ac:dyDescent="0.25">
      <c r="A6" s="14" t="s">
        <v>23</v>
      </c>
      <c r="B6" s="14" t="s">
        <v>21</v>
      </c>
      <c r="C6" s="14" t="s">
        <v>0</v>
      </c>
      <c r="D6" s="14" t="s">
        <v>8</v>
      </c>
      <c r="E6" s="14" t="s">
        <v>14</v>
      </c>
      <c r="F6" s="14" t="s">
        <v>198</v>
      </c>
      <c r="G6" s="14" t="s">
        <v>13</v>
      </c>
      <c r="H6" s="51" t="s">
        <v>201</v>
      </c>
      <c r="I6" s="48" t="s">
        <v>202</v>
      </c>
      <c r="J6" s="48" t="s">
        <v>203</v>
      </c>
      <c r="K6" s="48" t="s">
        <v>204</v>
      </c>
      <c r="L6" s="14" t="s">
        <v>3</v>
      </c>
      <c r="M6" s="14" t="s">
        <v>71</v>
      </c>
      <c r="N6" s="51" t="s">
        <v>167</v>
      </c>
    </row>
    <row r="7" spans="1:20" x14ac:dyDescent="0.25">
      <c r="A7" s="10" t="s">
        <v>24</v>
      </c>
      <c r="B7" s="2" t="s">
        <v>26</v>
      </c>
      <c r="C7" s="10">
        <v>41781</v>
      </c>
      <c r="D7" s="2" t="s">
        <v>226</v>
      </c>
      <c r="E7" s="2" t="s">
        <v>44</v>
      </c>
      <c r="F7" s="2" t="s">
        <v>17</v>
      </c>
      <c r="G7" s="13" t="s">
        <v>9</v>
      </c>
      <c r="H7" s="2">
        <v>0</v>
      </c>
      <c r="I7" s="2">
        <v>0</v>
      </c>
      <c r="J7" s="2">
        <v>0</v>
      </c>
      <c r="K7" s="2">
        <v>0</v>
      </c>
      <c r="L7" s="2">
        <v>0</v>
      </c>
      <c r="M7" s="2"/>
      <c r="S7" s="6" t="s">
        <v>53</v>
      </c>
    </row>
    <row r="8" spans="1:20" x14ac:dyDescent="0.25">
      <c r="A8" s="10" t="s">
        <v>24</v>
      </c>
      <c r="B8" s="2" t="s">
        <v>26</v>
      </c>
      <c r="C8" s="10">
        <v>41781</v>
      </c>
      <c r="D8" s="2" t="s">
        <v>226</v>
      </c>
      <c r="E8" s="2" t="s">
        <v>44</v>
      </c>
      <c r="F8" s="2" t="s">
        <v>17</v>
      </c>
      <c r="G8" s="13" t="s">
        <v>10</v>
      </c>
      <c r="H8" s="2">
        <v>0</v>
      </c>
      <c r="I8" s="2">
        <v>0</v>
      </c>
      <c r="J8" s="2">
        <v>0</v>
      </c>
      <c r="K8" s="2">
        <v>0</v>
      </c>
      <c r="L8" s="2">
        <v>0</v>
      </c>
      <c r="M8" s="2"/>
      <c r="Q8" s="6" t="s">
        <v>25</v>
      </c>
    </row>
    <row r="9" spans="1:20" x14ac:dyDescent="0.25">
      <c r="A9" s="10" t="s">
        <v>24</v>
      </c>
      <c r="B9" s="2" t="s">
        <v>26</v>
      </c>
      <c r="C9" s="10">
        <v>41781</v>
      </c>
      <c r="D9" s="2" t="s">
        <v>226</v>
      </c>
      <c r="E9" s="2" t="s">
        <v>44</v>
      </c>
      <c r="F9" s="2" t="s">
        <v>17</v>
      </c>
      <c r="G9" s="13" t="s">
        <v>11</v>
      </c>
      <c r="H9" s="2">
        <v>0</v>
      </c>
      <c r="I9" s="2">
        <v>0</v>
      </c>
      <c r="J9" s="2">
        <v>0</v>
      </c>
      <c r="K9" s="2">
        <v>0</v>
      </c>
      <c r="L9" s="2">
        <v>0</v>
      </c>
      <c r="M9" s="2"/>
      <c r="Q9" s="25">
        <v>41781</v>
      </c>
      <c r="R9" s="5"/>
      <c r="S9" s="5"/>
      <c r="T9" s="5"/>
    </row>
    <row r="10" spans="1:20" x14ac:dyDescent="0.25">
      <c r="A10" s="10" t="s">
        <v>24</v>
      </c>
      <c r="B10" s="2" t="s">
        <v>26</v>
      </c>
      <c r="C10" s="10">
        <v>41781</v>
      </c>
      <c r="D10" s="2" t="s">
        <v>226</v>
      </c>
      <c r="E10" s="2" t="s">
        <v>44</v>
      </c>
      <c r="F10" s="2" t="s">
        <v>17</v>
      </c>
      <c r="G10" s="13" t="s">
        <v>12</v>
      </c>
      <c r="H10" s="2">
        <v>0</v>
      </c>
      <c r="I10" s="2">
        <v>0</v>
      </c>
      <c r="J10" s="2">
        <v>0</v>
      </c>
      <c r="K10" s="2">
        <v>0</v>
      </c>
      <c r="L10" s="2">
        <v>0</v>
      </c>
      <c r="M10" s="2"/>
      <c r="N10" s="6">
        <f>AVERAGE(L23:L26)</f>
        <v>0.3125</v>
      </c>
      <c r="Q10" s="8" t="s">
        <v>0</v>
      </c>
      <c r="R10" s="19" t="s">
        <v>73</v>
      </c>
      <c r="S10" s="9" t="s">
        <v>5</v>
      </c>
      <c r="T10" s="27" t="s">
        <v>6</v>
      </c>
    </row>
    <row r="11" spans="1:20" x14ac:dyDescent="0.25">
      <c r="A11" s="10" t="s">
        <v>24</v>
      </c>
      <c r="B11" s="2" t="s">
        <v>26</v>
      </c>
      <c r="C11" s="10">
        <v>41781</v>
      </c>
      <c r="D11" s="2" t="s">
        <v>211</v>
      </c>
      <c r="E11" s="2" t="s">
        <v>224</v>
      </c>
      <c r="F11" s="2" t="s">
        <v>16</v>
      </c>
      <c r="G11" s="13" t="s">
        <v>9</v>
      </c>
      <c r="H11" s="2">
        <v>0</v>
      </c>
      <c r="I11" s="2">
        <v>0</v>
      </c>
      <c r="J11" s="2">
        <v>0</v>
      </c>
      <c r="K11" s="2">
        <v>0</v>
      </c>
      <c r="L11" s="2">
        <v>0</v>
      </c>
      <c r="M11" s="2"/>
      <c r="Q11" s="10">
        <v>41781</v>
      </c>
      <c r="R11" s="20">
        <v>0</v>
      </c>
      <c r="S11" s="13"/>
      <c r="T11" s="13"/>
    </row>
    <row r="12" spans="1:20" x14ac:dyDescent="0.25">
      <c r="A12" s="10" t="s">
        <v>24</v>
      </c>
      <c r="B12" s="2" t="s">
        <v>26</v>
      </c>
      <c r="C12" s="10">
        <v>41781</v>
      </c>
      <c r="D12" s="2" t="s">
        <v>211</v>
      </c>
      <c r="E12" s="2" t="s">
        <v>224</v>
      </c>
      <c r="F12" s="2" t="s">
        <v>16</v>
      </c>
      <c r="G12" s="13" t="s">
        <v>10</v>
      </c>
      <c r="H12" s="2">
        <v>0</v>
      </c>
      <c r="I12" s="2">
        <v>0</v>
      </c>
      <c r="J12" s="2">
        <v>0</v>
      </c>
      <c r="K12" s="2">
        <v>0</v>
      </c>
      <c r="L12" s="2">
        <v>0</v>
      </c>
      <c r="M12" s="2"/>
      <c r="Q12" s="11">
        <v>41942</v>
      </c>
      <c r="R12" s="20">
        <f>Q12-Q11</f>
        <v>161</v>
      </c>
      <c r="S12" s="21">
        <f>(AVERAGE(L23:L26))/(R12/365)</f>
        <v>0.70846273291925466</v>
      </c>
      <c r="T12" s="21">
        <f>AVERAGE(L27:L36)/(R12/365)</f>
        <v>8.3315217391304337</v>
      </c>
    </row>
    <row r="13" spans="1:20" x14ac:dyDescent="0.25">
      <c r="A13" s="10" t="s">
        <v>24</v>
      </c>
      <c r="B13" s="2" t="s">
        <v>26</v>
      </c>
      <c r="C13" s="10">
        <v>41781</v>
      </c>
      <c r="D13" s="2" t="s">
        <v>211</v>
      </c>
      <c r="E13" s="2" t="s">
        <v>224</v>
      </c>
      <c r="F13" s="2" t="s">
        <v>16</v>
      </c>
      <c r="G13" s="13" t="s">
        <v>11</v>
      </c>
      <c r="H13" s="2">
        <v>0</v>
      </c>
      <c r="I13" s="2">
        <v>0</v>
      </c>
      <c r="J13" s="2">
        <v>0</v>
      </c>
      <c r="K13" s="2">
        <v>0</v>
      </c>
      <c r="L13" s="2">
        <v>0</v>
      </c>
      <c r="M13" s="2"/>
      <c r="Q13" s="11">
        <v>42675</v>
      </c>
      <c r="R13" s="20">
        <f>Q13-Q11</f>
        <v>894</v>
      </c>
      <c r="S13" s="22"/>
      <c r="T13" s="23"/>
    </row>
    <row r="14" spans="1:20" x14ac:dyDescent="0.25">
      <c r="A14" s="10" t="s">
        <v>24</v>
      </c>
      <c r="B14" s="2" t="s">
        <v>26</v>
      </c>
      <c r="C14" s="10">
        <v>41781</v>
      </c>
      <c r="D14" s="2" t="s">
        <v>211</v>
      </c>
      <c r="E14" s="2" t="s">
        <v>224</v>
      </c>
      <c r="F14" s="2" t="s">
        <v>16</v>
      </c>
      <c r="G14" s="13" t="s">
        <v>12</v>
      </c>
      <c r="H14" s="2">
        <v>0</v>
      </c>
      <c r="I14" s="2">
        <v>0</v>
      </c>
      <c r="J14" s="2">
        <v>0</v>
      </c>
      <c r="K14" s="2">
        <v>0</v>
      </c>
      <c r="L14" s="2">
        <v>0</v>
      </c>
      <c r="M14" s="2"/>
      <c r="N14" s="6">
        <f>AVERAGE(L27:L30)</f>
        <v>3.875</v>
      </c>
      <c r="Q14" s="11">
        <v>43006</v>
      </c>
      <c r="R14" s="20">
        <f>Q14-Q11</f>
        <v>1225</v>
      </c>
      <c r="S14" s="22"/>
      <c r="T14" s="23"/>
    </row>
    <row r="15" spans="1:20" x14ac:dyDescent="0.25">
      <c r="A15" s="10" t="s">
        <v>24</v>
      </c>
      <c r="B15" s="2" t="s">
        <v>26</v>
      </c>
      <c r="C15" s="10">
        <v>41781</v>
      </c>
      <c r="D15" s="2" t="s">
        <v>212</v>
      </c>
      <c r="E15" s="2" t="s">
        <v>224</v>
      </c>
      <c r="F15" s="2" t="s">
        <v>16</v>
      </c>
      <c r="G15" s="13" t="s">
        <v>9</v>
      </c>
      <c r="H15" s="2">
        <v>0</v>
      </c>
      <c r="I15" s="2">
        <v>0</v>
      </c>
      <c r="J15" s="2">
        <v>0</v>
      </c>
      <c r="K15" s="2">
        <v>0</v>
      </c>
      <c r="L15" s="2">
        <v>0</v>
      </c>
      <c r="M15" s="2"/>
      <c r="Q15" s="11"/>
      <c r="R15" s="20"/>
      <c r="S15" s="22"/>
      <c r="T15" s="13"/>
    </row>
    <row r="16" spans="1:20" x14ac:dyDescent="0.25">
      <c r="A16" s="10" t="s">
        <v>24</v>
      </c>
      <c r="B16" s="2" t="s">
        <v>26</v>
      </c>
      <c r="C16" s="10">
        <v>41781</v>
      </c>
      <c r="D16" s="2" t="s">
        <v>212</v>
      </c>
      <c r="E16" s="2" t="s">
        <v>224</v>
      </c>
      <c r="F16" s="2" t="s">
        <v>16</v>
      </c>
      <c r="G16" s="13" t="s">
        <v>10</v>
      </c>
      <c r="H16" s="2">
        <v>0</v>
      </c>
      <c r="I16" s="2">
        <v>0</v>
      </c>
      <c r="J16" s="2">
        <v>0</v>
      </c>
      <c r="K16" s="2">
        <v>0</v>
      </c>
      <c r="L16" s="2">
        <v>0</v>
      </c>
      <c r="M16" s="2"/>
      <c r="Q16" s="11"/>
      <c r="R16" s="20"/>
      <c r="S16" s="22"/>
      <c r="T16" s="24"/>
    </row>
    <row r="17" spans="1:20" x14ac:dyDescent="0.25">
      <c r="A17" s="10" t="s">
        <v>24</v>
      </c>
      <c r="B17" s="2" t="s">
        <v>26</v>
      </c>
      <c r="C17" s="10">
        <v>41781</v>
      </c>
      <c r="D17" s="2" t="s">
        <v>212</v>
      </c>
      <c r="E17" s="2" t="s">
        <v>224</v>
      </c>
      <c r="F17" s="2" t="s">
        <v>16</v>
      </c>
      <c r="G17" s="13" t="s">
        <v>11</v>
      </c>
      <c r="H17" s="2">
        <v>0</v>
      </c>
      <c r="I17" s="2">
        <v>0</v>
      </c>
      <c r="J17" s="2">
        <v>0</v>
      </c>
      <c r="K17" s="2">
        <v>0</v>
      </c>
      <c r="L17" s="2">
        <v>0</v>
      </c>
      <c r="M17" s="2"/>
      <c r="O17" s="6" t="s">
        <v>199</v>
      </c>
    </row>
    <row r="18" spans="1:20" x14ac:dyDescent="0.25">
      <c r="A18" s="10" t="s">
        <v>24</v>
      </c>
      <c r="B18" s="2" t="s">
        <v>26</v>
      </c>
      <c r="C18" s="10">
        <v>41781</v>
      </c>
      <c r="D18" s="2" t="s">
        <v>212</v>
      </c>
      <c r="E18" s="2" t="s">
        <v>224</v>
      </c>
      <c r="F18" s="2" t="s">
        <v>16</v>
      </c>
      <c r="G18" s="13" t="s">
        <v>12</v>
      </c>
      <c r="H18" s="2">
        <v>0</v>
      </c>
      <c r="I18" s="2">
        <v>0</v>
      </c>
      <c r="J18" s="2">
        <v>0</v>
      </c>
      <c r="K18" s="2">
        <v>0</v>
      </c>
      <c r="L18" s="2">
        <v>0</v>
      </c>
      <c r="M18" s="2"/>
      <c r="N18" s="6">
        <f>AVERAGE(L31:L34)</f>
        <v>4.3125</v>
      </c>
      <c r="O18" s="6" t="s">
        <v>198</v>
      </c>
      <c r="P18" s="6" t="s">
        <v>8</v>
      </c>
      <c r="Q18" s="38">
        <v>41781</v>
      </c>
      <c r="R18" s="38">
        <v>41942</v>
      </c>
      <c r="S18" s="38">
        <v>42675</v>
      </c>
      <c r="T18" s="38">
        <v>43006</v>
      </c>
    </row>
    <row r="19" spans="1:20" x14ac:dyDescent="0.25">
      <c r="A19" s="10" t="s">
        <v>24</v>
      </c>
      <c r="B19" s="2" t="s">
        <v>26</v>
      </c>
      <c r="C19" s="10">
        <v>41781</v>
      </c>
      <c r="D19" s="2" t="s">
        <v>213</v>
      </c>
      <c r="E19" s="2" t="s">
        <v>224</v>
      </c>
      <c r="F19" s="2" t="s">
        <v>16</v>
      </c>
      <c r="G19" s="13" t="s">
        <v>9</v>
      </c>
      <c r="H19" s="2">
        <v>0</v>
      </c>
      <c r="I19" s="2">
        <v>0</v>
      </c>
      <c r="J19" s="2">
        <v>0</v>
      </c>
      <c r="K19" s="2">
        <v>0</v>
      </c>
      <c r="L19" s="2">
        <v>0</v>
      </c>
      <c r="M19" s="2"/>
      <c r="O19" s="6" t="s">
        <v>17</v>
      </c>
      <c r="P19" s="6">
        <v>0</v>
      </c>
      <c r="Q19" s="6">
        <v>0.3125</v>
      </c>
    </row>
    <row r="20" spans="1:20" x14ac:dyDescent="0.25">
      <c r="A20" s="10" t="s">
        <v>24</v>
      </c>
      <c r="B20" s="2" t="s">
        <v>26</v>
      </c>
      <c r="C20" s="10">
        <v>41781</v>
      </c>
      <c r="D20" s="2" t="s">
        <v>213</v>
      </c>
      <c r="E20" s="2" t="s">
        <v>224</v>
      </c>
      <c r="F20" s="2" t="s">
        <v>16</v>
      </c>
      <c r="G20" s="13" t="s">
        <v>10</v>
      </c>
      <c r="H20" s="2">
        <v>0</v>
      </c>
      <c r="I20" s="2">
        <v>0</v>
      </c>
      <c r="J20" s="2">
        <v>0</v>
      </c>
      <c r="K20" s="2">
        <v>0</v>
      </c>
      <c r="L20" s="2">
        <v>0</v>
      </c>
      <c r="M20" s="2"/>
      <c r="O20" s="6" t="s">
        <v>16</v>
      </c>
      <c r="P20" s="6">
        <v>1</v>
      </c>
      <c r="Q20" s="6">
        <v>3.875</v>
      </c>
    </row>
    <row r="21" spans="1:20" x14ac:dyDescent="0.25">
      <c r="A21" s="10" t="s">
        <v>24</v>
      </c>
      <c r="B21" s="2" t="s">
        <v>26</v>
      </c>
      <c r="C21" s="10">
        <v>41781</v>
      </c>
      <c r="D21" s="2" t="s">
        <v>213</v>
      </c>
      <c r="E21" s="2" t="s">
        <v>224</v>
      </c>
      <c r="F21" s="2" t="s">
        <v>16</v>
      </c>
      <c r="G21" s="13" t="s">
        <v>11</v>
      </c>
      <c r="H21" s="2">
        <v>0</v>
      </c>
      <c r="I21" s="2">
        <v>0</v>
      </c>
      <c r="J21" s="2">
        <v>0</v>
      </c>
      <c r="K21" s="2">
        <v>0</v>
      </c>
      <c r="L21" s="2">
        <v>0</v>
      </c>
      <c r="M21" s="2"/>
      <c r="N21" s="6">
        <f>AVERAGE(L34:L36)</f>
        <v>2.6666666666666665</v>
      </c>
      <c r="O21" s="6" t="s">
        <v>16</v>
      </c>
      <c r="P21" s="6">
        <v>2</v>
      </c>
      <c r="Q21" s="6">
        <v>4.3125</v>
      </c>
    </row>
    <row r="22" spans="1:20" x14ac:dyDescent="0.25">
      <c r="A22" s="10" t="s">
        <v>24</v>
      </c>
      <c r="B22" s="2" t="s">
        <v>26</v>
      </c>
      <c r="C22" s="10">
        <v>41781</v>
      </c>
      <c r="D22" s="2" t="s">
        <v>213</v>
      </c>
      <c r="E22" s="2" t="s">
        <v>224</v>
      </c>
      <c r="F22" s="2" t="s">
        <v>16</v>
      </c>
      <c r="G22" s="13" t="s">
        <v>12</v>
      </c>
      <c r="H22" s="2">
        <v>0</v>
      </c>
      <c r="I22" s="2">
        <v>0</v>
      </c>
      <c r="J22" s="2">
        <v>0</v>
      </c>
      <c r="K22" s="2">
        <v>0</v>
      </c>
      <c r="L22" s="2">
        <v>0</v>
      </c>
      <c r="M22" s="2"/>
      <c r="O22" s="6" t="s">
        <v>16</v>
      </c>
      <c r="P22" s="6">
        <v>3</v>
      </c>
      <c r="Q22" s="6">
        <v>2.6669999999999998</v>
      </c>
    </row>
    <row r="23" spans="1:20" x14ac:dyDescent="0.25">
      <c r="A23" s="10" t="s">
        <v>24</v>
      </c>
      <c r="B23" s="2" t="s">
        <v>26</v>
      </c>
      <c r="C23" s="10">
        <v>41942</v>
      </c>
      <c r="D23" s="2" t="s">
        <v>226</v>
      </c>
      <c r="E23" s="2" t="s">
        <v>44</v>
      </c>
      <c r="F23" s="10" t="s">
        <v>17</v>
      </c>
      <c r="G23" s="13" t="s">
        <v>9</v>
      </c>
      <c r="H23" s="2">
        <v>0</v>
      </c>
      <c r="I23" s="2">
        <v>0</v>
      </c>
      <c r="J23" s="2">
        <v>0</v>
      </c>
      <c r="K23" s="2">
        <v>0</v>
      </c>
      <c r="L23" s="2">
        <f>AVERAGE(H23:K23)</f>
        <v>0</v>
      </c>
      <c r="M23" s="2"/>
    </row>
    <row r="24" spans="1:20" x14ac:dyDescent="0.25">
      <c r="A24" s="10" t="s">
        <v>24</v>
      </c>
      <c r="B24" s="2" t="s">
        <v>26</v>
      </c>
      <c r="C24" s="10">
        <v>41942</v>
      </c>
      <c r="D24" s="2" t="s">
        <v>226</v>
      </c>
      <c r="E24" s="2" t="s">
        <v>44</v>
      </c>
      <c r="F24" s="10" t="s">
        <v>17</v>
      </c>
      <c r="G24" s="13" t="s">
        <v>10</v>
      </c>
      <c r="H24" s="2">
        <v>1</v>
      </c>
      <c r="I24" s="2">
        <v>1</v>
      </c>
      <c r="J24" s="2">
        <v>1</v>
      </c>
      <c r="K24" s="2">
        <v>1</v>
      </c>
      <c r="L24" s="2">
        <f t="shared" ref="L24:L66" si="0">AVERAGE(H24:K24)</f>
        <v>1</v>
      </c>
      <c r="M24" s="2"/>
    </row>
    <row r="25" spans="1:20" x14ac:dyDescent="0.25">
      <c r="A25" s="10" t="s">
        <v>24</v>
      </c>
      <c r="B25" s="2" t="s">
        <v>26</v>
      </c>
      <c r="C25" s="10">
        <v>41942</v>
      </c>
      <c r="D25" s="2" t="s">
        <v>226</v>
      </c>
      <c r="E25" s="2" t="s">
        <v>44</v>
      </c>
      <c r="F25" s="10" t="s">
        <v>17</v>
      </c>
      <c r="G25" s="13" t="s">
        <v>11</v>
      </c>
      <c r="H25" s="2">
        <v>0</v>
      </c>
      <c r="I25" s="2">
        <v>0</v>
      </c>
      <c r="J25" s="2">
        <v>0</v>
      </c>
      <c r="K25" s="2">
        <v>0</v>
      </c>
      <c r="L25" s="2">
        <f t="shared" si="0"/>
        <v>0</v>
      </c>
      <c r="M25" s="2"/>
    </row>
    <row r="26" spans="1:20" x14ac:dyDescent="0.25">
      <c r="A26" s="10" t="s">
        <v>24</v>
      </c>
      <c r="B26" s="2" t="s">
        <v>26</v>
      </c>
      <c r="C26" s="10">
        <v>41942</v>
      </c>
      <c r="D26" s="2" t="s">
        <v>226</v>
      </c>
      <c r="E26" s="2" t="s">
        <v>44</v>
      </c>
      <c r="F26" s="10" t="s">
        <v>17</v>
      </c>
      <c r="G26" s="13" t="s">
        <v>12</v>
      </c>
      <c r="H26" s="2">
        <v>1</v>
      </c>
      <c r="I26" s="2">
        <v>0</v>
      </c>
      <c r="J26" s="2">
        <v>0</v>
      </c>
      <c r="K26" s="2">
        <v>0</v>
      </c>
      <c r="L26" s="2">
        <f t="shared" si="0"/>
        <v>0.25</v>
      </c>
      <c r="M26" s="2"/>
      <c r="N26" s="6">
        <f>AVERAGE(L39:L41)</f>
        <v>5.2222222222222223</v>
      </c>
    </row>
    <row r="27" spans="1:20" x14ac:dyDescent="0.25">
      <c r="A27" s="10" t="s">
        <v>24</v>
      </c>
      <c r="B27" s="2" t="s">
        <v>26</v>
      </c>
      <c r="C27" s="10">
        <v>41942</v>
      </c>
      <c r="D27" s="2" t="s">
        <v>211</v>
      </c>
      <c r="E27" s="2" t="s">
        <v>224</v>
      </c>
      <c r="F27" s="26" t="s">
        <v>16</v>
      </c>
      <c r="G27" s="13" t="s">
        <v>9</v>
      </c>
      <c r="H27" s="2">
        <v>5</v>
      </c>
      <c r="I27" s="2">
        <v>3</v>
      </c>
      <c r="J27" s="28"/>
      <c r="K27" s="28"/>
      <c r="L27" s="2">
        <f t="shared" si="0"/>
        <v>4</v>
      </c>
      <c r="M27" s="2"/>
    </row>
    <row r="28" spans="1:20" x14ac:dyDescent="0.25">
      <c r="A28" s="10" t="s">
        <v>24</v>
      </c>
      <c r="B28" s="2" t="s">
        <v>26</v>
      </c>
      <c r="C28" s="10">
        <v>41942</v>
      </c>
      <c r="D28" s="2" t="s">
        <v>211</v>
      </c>
      <c r="E28" s="2" t="s">
        <v>224</v>
      </c>
      <c r="F28" s="26" t="s">
        <v>16</v>
      </c>
      <c r="G28" s="13" t="s">
        <v>10</v>
      </c>
      <c r="H28" s="2">
        <v>5</v>
      </c>
      <c r="I28" s="2">
        <v>3</v>
      </c>
      <c r="J28" s="2">
        <v>7</v>
      </c>
      <c r="K28" s="2">
        <v>5</v>
      </c>
      <c r="L28" s="2">
        <f t="shared" si="0"/>
        <v>5</v>
      </c>
      <c r="M28" s="2"/>
    </row>
    <row r="29" spans="1:20" x14ac:dyDescent="0.25">
      <c r="A29" s="10" t="s">
        <v>24</v>
      </c>
      <c r="B29" s="2" t="s">
        <v>26</v>
      </c>
      <c r="C29" s="10">
        <v>41942</v>
      </c>
      <c r="D29" s="2" t="s">
        <v>211</v>
      </c>
      <c r="E29" s="2" t="s">
        <v>224</v>
      </c>
      <c r="F29" s="26" t="s">
        <v>16</v>
      </c>
      <c r="G29" s="13" t="s">
        <v>11</v>
      </c>
      <c r="H29" s="2">
        <v>4</v>
      </c>
      <c r="I29" s="2">
        <v>3</v>
      </c>
      <c r="J29" s="2">
        <v>5</v>
      </c>
      <c r="K29" s="2">
        <v>5</v>
      </c>
      <c r="L29" s="2">
        <f t="shared" si="0"/>
        <v>4.25</v>
      </c>
      <c r="M29" s="2"/>
    </row>
    <row r="30" spans="1:20" x14ac:dyDescent="0.25">
      <c r="A30" s="10" t="s">
        <v>24</v>
      </c>
      <c r="B30" s="2" t="s">
        <v>26</v>
      </c>
      <c r="C30" s="10">
        <v>41942</v>
      </c>
      <c r="D30" s="2" t="s">
        <v>211</v>
      </c>
      <c r="E30" s="2" t="s">
        <v>224</v>
      </c>
      <c r="F30" s="26" t="s">
        <v>16</v>
      </c>
      <c r="G30" s="13" t="s">
        <v>12</v>
      </c>
      <c r="H30" s="2">
        <v>2</v>
      </c>
      <c r="I30" s="2">
        <v>5</v>
      </c>
      <c r="J30" s="2">
        <v>0</v>
      </c>
      <c r="K30" s="2">
        <v>2</v>
      </c>
      <c r="L30" s="2">
        <f t="shared" si="0"/>
        <v>2.25</v>
      </c>
      <c r="M30" s="249" t="s">
        <v>200</v>
      </c>
    </row>
    <row r="31" spans="1:20" x14ac:dyDescent="0.25">
      <c r="A31" s="10" t="s">
        <v>24</v>
      </c>
      <c r="B31" s="2" t="s">
        <v>26</v>
      </c>
      <c r="C31" s="10">
        <v>41942</v>
      </c>
      <c r="D31" s="2" t="s">
        <v>212</v>
      </c>
      <c r="E31" s="2" t="s">
        <v>224</v>
      </c>
      <c r="F31" s="26" t="s">
        <v>16</v>
      </c>
      <c r="G31" s="13" t="s">
        <v>9</v>
      </c>
      <c r="H31" s="2">
        <v>3</v>
      </c>
      <c r="I31" s="2">
        <v>5</v>
      </c>
      <c r="J31" s="2">
        <v>5</v>
      </c>
      <c r="K31" s="2">
        <v>5</v>
      </c>
      <c r="L31" s="2">
        <f t="shared" si="0"/>
        <v>4.5</v>
      </c>
      <c r="M31" s="2"/>
    </row>
    <row r="32" spans="1:20" x14ac:dyDescent="0.25">
      <c r="A32" s="10" t="s">
        <v>24</v>
      </c>
      <c r="B32" s="2" t="s">
        <v>26</v>
      </c>
      <c r="C32" s="10">
        <v>41942</v>
      </c>
      <c r="D32" s="2" t="s">
        <v>212</v>
      </c>
      <c r="E32" s="2" t="s">
        <v>224</v>
      </c>
      <c r="F32" s="26" t="s">
        <v>16</v>
      </c>
      <c r="G32" s="12" t="s">
        <v>10</v>
      </c>
      <c r="H32" s="2">
        <v>5</v>
      </c>
      <c r="I32" s="2">
        <v>7</v>
      </c>
      <c r="J32" s="2">
        <v>5</v>
      </c>
      <c r="K32" s="2">
        <v>5</v>
      </c>
      <c r="L32" s="2">
        <f t="shared" si="0"/>
        <v>5.5</v>
      </c>
      <c r="M32" s="2"/>
    </row>
    <row r="33" spans="1:14" x14ac:dyDescent="0.25">
      <c r="A33" s="10" t="s">
        <v>24</v>
      </c>
      <c r="B33" s="2" t="s">
        <v>26</v>
      </c>
      <c r="C33" s="10">
        <v>41942</v>
      </c>
      <c r="D33" s="2" t="s">
        <v>212</v>
      </c>
      <c r="E33" s="2" t="s">
        <v>224</v>
      </c>
      <c r="F33" s="26" t="s">
        <v>16</v>
      </c>
      <c r="G33" s="12" t="s">
        <v>11</v>
      </c>
      <c r="H33" s="2">
        <v>4</v>
      </c>
      <c r="I33" s="2">
        <v>2</v>
      </c>
      <c r="J33" s="2">
        <v>2</v>
      </c>
      <c r="K33" s="2">
        <v>5</v>
      </c>
      <c r="L33" s="2">
        <f t="shared" si="0"/>
        <v>3.25</v>
      </c>
      <c r="M33" s="2"/>
    </row>
    <row r="34" spans="1:14" x14ac:dyDescent="0.25">
      <c r="A34" s="10" t="s">
        <v>24</v>
      </c>
      <c r="B34" s="2" t="s">
        <v>26</v>
      </c>
      <c r="C34" s="10">
        <v>41942</v>
      </c>
      <c r="D34" s="2" t="s">
        <v>212</v>
      </c>
      <c r="E34" s="2" t="s">
        <v>224</v>
      </c>
      <c r="F34" s="26" t="s">
        <v>16</v>
      </c>
      <c r="G34" s="12" t="s">
        <v>12</v>
      </c>
      <c r="H34" s="2">
        <v>5</v>
      </c>
      <c r="I34" s="2">
        <v>3</v>
      </c>
      <c r="J34" s="2">
        <v>3</v>
      </c>
      <c r="K34" s="2">
        <v>5</v>
      </c>
      <c r="L34" s="2">
        <f t="shared" si="0"/>
        <v>4</v>
      </c>
      <c r="M34" s="2"/>
      <c r="N34" s="6">
        <f>AVERAGE(L47:L49)</f>
        <v>10.166666666666666</v>
      </c>
    </row>
    <row r="35" spans="1:14" x14ac:dyDescent="0.25">
      <c r="A35" s="10" t="s">
        <v>24</v>
      </c>
      <c r="B35" s="2" t="s">
        <v>26</v>
      </c>
      <c r="C35" s="10">
        <v>41942</v>
      </c>
      <c r="D35" s="2" t="s">
        <v>213</v>
      </c>
      <c r="E35" s="2" t="s">
        <v>224</v>
      </c>
      <c r="F35" s="26" t="s">
        <v>16</v>
      </c>
      <c r="G35" s="13" t="s">
        <v>9</v>
      </c>
      <c r="H35" s="2">
        <v>1</v>
      </c>
      <c r="I35" s="2">
        <v>1</v>
      </c>
      <c r="J35" s="2">
        <v>1</v>
      </c>
      <c r="K35" s="2">
        <v>1</v>
      </c>
      <c r="L35" s="2">
        <f t="shared" si="0"/>
        <v>1</v>
      </c>
      <c r="M35" s="2"/>
    </row>
    <row r="36" spans="1:14" x14ac:dyDescent="0.25">
      <c r="A36" s="10" t="s">
        <v>24</v>
      </c>
      <c r="B36" s="2" t="s">
        <v>26</v>
      </c>
      <c r="C36" s="10">
        <v>41942</v>
      </c>
      <c r="D36" s="2" t="s">
        <v>213</v>
      </c>
      <c r="E36" s="2" t="s">
        <v>224</v>
      </c>
      <c r="F36" s="26" t="s">
        <v>16</v>
      </c>
      <c r="G36" s="12" t="s">
        <v>10</v>
      </c>
      <c r="H36" s="2">
        <v>3</v>
      </c>
      <c r="I36" s="2">
        <v>3</v>
      </c>
      <c r="J36" s="2">
        <v>3</v>
      </c>
      <c r="K36" s="2">
        <v>3</v>
      </c>
      <c r="L36" s="2">
        <f t="shared" si="0"/>
        <v>3</v>
      </c>
      <c r="M36" s="2"/>
    </row>
    <row r="37" spans="1:14" x14ac:dyDescent="0.25">
      <c r="A37" s="10" t="s">
        <v>24</v>
      </c>
      <c r="B37" s="2" t="s">
        <v>26</v>
      </c>
      <c r="C37" s="10">
        <v>41942</v>
      </c>
      <c r="D37" s="2" t="s">
        <v>213</v>
      </c>
      <c r="E37" s="2" t="s">
        <v>224</v>
      </c>
      <c r="F37" s="26" t="s">
        <v>16</v>
      </c>
      <c r="G37" s="12" t="s">
        <v>11</v>
      </c>
      <c r="H37" s="28"/>
      <c r="I37" s="28"/>
      <c r="J37" s="28"/>
      <c r="K37" s="28"/>
      <c r="L37" s="2"/>
      <c r="M37" s="2"/>
    </row>
    <row r="38" spans="1:14" x14ac:dyDescent="0.25">
      <c r="A38" s="10" t="s">
        <v>24</v>
      </c>
      <c r="B38" s="2" t="s">
        <v>26</v>
      </c>
      <c r="C38" s="10">
        <v>41942</v>
      </c>
      <c r="D38" s="2" t="s">
        <v>213</v>
      </c>
      <c r="E38" s="2" t="s">
        <v>224</v>
      </c>
      <c r="F38" s="26" t="s">
        <v>16</v>
      </c>
      <c r="G38" s="13" t="s">
        <v>12</v>
      </c>
      <c r="H38" s="28"/>
      <c r="I38" s="28"/>
      <c r="J38" s="28"/>
      <c r="K38" s="28"/>
      <c r="L38" s="42"/>
      <c r="M38" s="249" t="s">
        <v>27</v>
      </c>
    </row>
    <row r="39" spans="1:14" x14ac:dyDescent="0.25">
      <c r="A39" s="10" t="s">
        <v>24</v>
      </c>
      <c r="B39" s="2" t="s">
        <v>26</v>
      </c>
      <c r="C39" s="10">
        <v>42675</v>
      </c>
      <c r="D39" s="2" t="s">
        <v>226</v>
      </c>
      <c r="E39" s="2" t="s">
        <v>44</v>
      </c>
      <c r="F39" s="10" t="s">
        <v>17</v>
      </c>
      <c r="G39" s="47" t="s">
        <v>9</v>
      </c>
      <c r="H39" s="2">
        <v>1</v>
      </c>
      <c r="I39" s="2">
        <v>7</v>
      </c>
      <c r="J39" s="30" t="s">
        <v>197</v>
      </c>
      <c r="K39" s="2">
        <v>4</v>
      </c>
      <c r="L39" s="2">
        <f t="shared" si="0"/>
        <v>4</v>
      </c>
      <c r="M39" s="2"/>
    </row>
    <row r="40" spans="1:14" x14ac:dyDescent="0.25">
      <c r="A40" s="10" t="s">
        <v>24</v>
      </c>
      <c r="B40" s="2" t="s">
        <v>26</v>
      </c>
      <c r="C40" s="10">
        <v>42675</v>
      </c>
      <c r="D40" s="2" t="s">
        <v>226</v>
      </c>
      <c r="E40" s="2" t="s">
        <v>44</v>
      </c>
      <c r="F40" s="10" t="s">
        <v>17</v>
      </c>
      <c r="G40" s="47" t="s">
        <v>10</v>
      </c>
      <c r="H40" s="2">
        <v>4</v>
      </c>
      <c r="I40" s="2">
        <v>6</v>
      </c>
      <c r="J40" s="2">
        <v>5</v>
      </c>
      <c r="K40" s="2">
        <v>5</v>
      </c>
      <c r="L40" s="2">
        <f t="shared" si="0"/>
        <v>5</v>
      </c>
      <c r="M40" s="2"/>
    </row>
    <row r="41" spans="1:14" x14ac:dyDescent="0.25">
      <c r="A41" s="10" t="s">
        <v>24</v>
      </c>
      <c r="B41" s="2" t="s">
        <v>26</v>
      </c>
      <c r="C41" s="10">
        <v>42675</v>
      </c>
      <c r="D41" s="2" t="s">
        <v>226</v>
      </c>
      <c r="E41" s="2" t="s">
        <v>44</v>
      </c>
      <c r="F41" s="10" t="s">
        <v>17</v>
      </c>
      <c r="G41" s="47" t="s">
        <v>11</v>
      </c>
      <c r="H41" s="2">
        <v>5</v>
      </c>
      <c r="I41" s="2">
        <v>6</v>
      </c>
      <c r="J41" s="2">
        <v>9</v>
      </c>
      <c r="K41" s="30" t="s">
        <v>197</v>
      </c>
      <c r="L41" s="2">
        <f t="shared" si="0"/>
        <v>6.666666666666667</v>
      </c>
      <c r="M41" s="2"/>
    </row>
    <row r="42" spans="1:14" x14ac:dyDescent="0.25">
      <c r="A42" s="10" t="s">
        <v>24</v>
      </c>
      <c r="B42" s="2" t="s">
        <v>26</v>
      </c>
      <c r="C42" s="10">
        <v>42675</v>
      </c>
      <c r="D42" s="2" t="s">
        <v>226</v>
      </c>
      <c r="E42" s="2" t="s">
        <v>44</v>
      </c>
      <c r="F42" s="10" t="s">
        <v>17</v>
      </c>
      <c r="G42" s="47" t="s">
        <v>12</v>
      </c>
      <c r="H42" s="2">
        <v>8</v>
      </c>
      <c r="I42" s="2">
        <v>7</v>
      </c>
      <c r="J42" s="2">
        <v>8</v>
      </c>
      <c r="K42" s="30" t="s">
        <v>197</v>
      </c>
      <c r="L42" s="2">
        <f t="shared" si="0"/>
        <v>7.666666666666667</v>
      </c>
      <c r="M42" s="2"/>
      <c r="N42" s="6">
        <f>AVERAGE(L55:L57)</f>
        <v>5.5</v>
      </c>
    </row>
    <row r="43" spans="1:14" x14ac:dyDescent="0.25">
      <c r="A43" s="10" t="s">
        <v>24</v>
      </c>
      <c r="B43" s="2" t="s">
        <v>26</v>
      </c>
      <c r="C43" s="10">
        <v>42675</v>
      </c>
      <c r="D43" s="2" t="s">
        <v>211</v>
      </c>
      <c r="E43" s="2" t="s">
        <v>224</v>
      </c>
      <c r="F43" s="26" t="s">
        <v>16</v>
      </c>
      <c r="G43" s="47" t="s">
        <v>9</v>
      </c>
      <c r="H43" s="28"/>
      <c r="I43" s="28"/>
      <c r="J43" s="28"/>
      <c r="K43" s="28"/>
      <c r="L43" s="2"/>
      <c r="M43" s="2" t="s">
        <v>72</v>
      </c>
    </row>
    <row r="44" spans="1:14" x14ac:dyDescent="0.25">
      <c r="A44" s="10" t="s">
        <v>24</v>
      </c>
      <c r="B44" s="2" t="s">
        <v>26</v>
      </c>
      <c r="C44" s="10">
        <v>42675</v>
      </c>
      <c r="D44" s="2" t="s">
        <v>211</v>
      </c>
      <c r="E44" s="2" t="s">
        <v>224</v>
      </c>
      <c r="F44" s="26" t="s">
        <v>16</v>
      </c>
      <c r="G44" s="47" t="s">
        <v>10</v>
      </c>
      <c r="H44" s="28"/>
      <c r="I44" s="28"/>
      <c r="J44" s="28"/>
      <c r="K44" s="28"/>
      <c r="L44" s="2"/>
      <c r="M44" s="2" t="s">
        <v>72</v>
      </c>
    </row>
    <row r="45" spans="1:14" x14ac:dyDescent="0.25">
      <c r="A45" s="10" t="s">
        <v>24</v>
      </c>
      <c r="B45" s="2" t="s">
        <v>26</v>
      </c>
      <c r="C45" s="10">
        <v>42675</v>
      </c>
      <c r="D45" s="2" t="s">
        <v>211</v>
      </c>
      <c r="E45" s="2" t="s">
        <v>224</v>
      </c>
      <c r="F45" s="26" t="s">
        <v>16</v>
      </c>
      <c r="G45" s="47" t="s">
        <v>11</v>
      </c>
      <c r="H45" s="28"/>
      <c r="I45" s="28"/>
      <c r="J45" s="28"/>
      <c r="K45" s="28"/>
      <c r="L45" s="2"/>
      <c r="M45" s="2" t="s">
        <v>72</v>
      </c>
    </row>
    <row r="46" spans="1:14" x14ac:dyDescent="0.25">
      <c r="A46" s="10" t="s">
        <v>24</v>
      </c>
      <c r="B46" s="2" t="s">
        <v>26</v>
      </c>
      <c r="C46" s="10">
        <v>42675</v>
      </c>
      <c r="D46" s="2" t="s">
        <v>211</v>
      </c>
      <c r="E46" s="2" t="s">
        <v>224</v>
      </c>
      <c r="F46" s="26" t="s">
        <v>16</v>
      </c>
      <c r="G46" s="47" t="s">
        <v>12</v>
      </c>
      <c r="H46" s="28"/>
      <c r="I46" s="28"/>
      <c r="J46" s="28"/>
      <c r="K46" s="28"/>
      <c r="L46" s="2"/>
      <c r="M46" s="2" t="s">
        <v>72</v>
      </c>
      <c r="N46" s="6">
        <f>AVERAGE(L59:L61)</f>
        <v>10.25</v>
      </c>
    </row>
    <row r="47" spans="1:14" x14ac:dyDescent="0.25">
      <c r="A47" s="10" t="s">
        <v>24</v>
      </c>
      <c r="B47" s="2" t="s">
        <v>26</v>
      </c>
      <c r="C47" s="10">
        <v>42675</v>
      </c>
      <c r="D47" s="2" t="s">
        <v>212</v>
      </c>
      <c r="E47" s="2" t="s">
        <v>224</v>
      </c>
      <c r="F47" s="26" t="s">
        <v>16</v>
      </c>
      <c r="G47" s="47" t="s">
        <v>9</v>
      </c>
      <c r="H47" s="2">
        <v>10</v>
      </c>
      <c r="I47" s="2">
        <v>10</v>
      </c>
      <c r="J47" s="2">
        <v>12</v>
      </c>
      <c r="K47" s="2">
        <v>10</v>
      </c>
      <c r="L47" s="2">
        <f t="shared" si="0"/>
        <v>10.5</v>
      </c>
      <c r="M47" s="2"/>
    </row>
    <row r="48" spans="1:14" x14ac:dyDescent="0.25">
      <c r="A48" s="10" t="s">
        <v>24</v>
      </c>
      <c r="B48" s="2" t="s">
        <v>26</v>
      </c>
      <c r="C48" s="10">
        <v>42675</v>
      </c>
      <c r="D48" s="2" t="s">
        <v>212</v>
      </c>
      <c r="E48" s="2" t="s">
        <v>224</v>
      </c>
      <c r="F48" s="26" t="s">
        <v>16</v>
      </c>
      <c r="G48" s="12" t="s">
        <v>10</v>
      </c>
      <c r="H48" s="2">
        <v>13</v>
      </c>
      <c r="I48" s="2">
        <v>8</v>
      </c>
      <c r="J48" s="2">
        <v>9</v>
      </c>
      <c r="K48" s="2">
        <v>8</v>
      </c>
      <c r="L48" s="2">
        <f t="shared" si="0"/>
        <v>9.5</v>
      </c>
      <c r="M48" s="2"/>
    </row>
    <row r="49" spans="1:13" x14ac:dyDescent="0.25">
      <c r="A49" s="10" t="s">
        <v>24</v>
      </c>
      <c r="B49" s="2" t="s">
        <v>26</v>
      </c>
      <c r="C49" s="10">
        <v>42675</v>
      </c>
      <c r="D49" s="2" t="s">
        <v>212</v>
      </c>
      <c r="E49" s="2" t="s">
        <v>224</v>
      </c>
      <c r="F49" s="26" t="s">
        <v>16</v>
      </c>
      <c r="G49" s="12" t="s">
        <v>11</v>
      </c>
      <c r="H49" s="2">
        <v>9</v>
      </c>
      <c r="I49" s="2">
        <v>12</v>
      </c>
      <c r="J49" s="2">
        <v>10</v>
      </c>
      <c r="K49" s="2">
        <v>11</v>
      </c>
      <c r="L49" s="2">
        <f t="shared" si="0"/>
        <v>10.5</v>
      </c>
      <c r="M49" s="2"/>
    </row>
    <row r="50" spans="1:13" x14ac:dyDescent="0.25">
      <c r="A50" s="10" t="s">
        <v>24</v>
      </c>
      <c r="B50" s="2" t="s">
        <v>26</v>
      </c>
      <c r="C50" s="10">
        <v>42675</v>
      </c>
      <c r="D50" s="2" t="s">
        <v>212</v>
      </c>
      <c r="E50" s="2" t="s">
        <v>224</v>
      </c>
      <c r="F50" s="26" t="s">
        <v>16</v>
      </c>
      <c r="G50" s="12" t="s">
        <v>12</v>
      </c>
      <c r="H50" s="2">
        <v>11</v>
      </c>
      <c r="I50" s="2">
        <v>12</v>
      </c>
      <c r="J50" s="2">
        <v>9</v>
      </c>
      <c r="K50" s="2">
        <v>6</v>
      </c>
      <c r="L50" s="2">
        <f t="shared" si="0"/>
        <v>9.5</v>
      </c>
      <c r="M50" s="2"/>
    </row>
    <row r="51" spans="1:13" x14ac:dyDescent="0.25">
      <c r="A51" s="10" t="s">
        <v>24</v>
      </c>
      <c r="B51" s="2" t="s">
        <v>26</v>
      </c>
      <c r="C51" s="10">
        <v>42675</v>
      </c>
      <c r="D51" s="2" t="s">
        <v>213</v>
      </c>
      <c r="E51" s="2" t="s">
        <v>224</v>
      </c>
      <c r="F51" s="26" t="s">
        <v>16</v>
      </c>
      <c r="G51" s="47" t="s">
        <v>9</v>
      </c>
      <c r="H51" s="28"/>
      <c r="I51" s="28"/>
      <c r="J51" s="28"/>
      <c r="K51" s="28"/>
      <c r="L51" s="2"/>
      <c r="M51" s="2"/>
    </row>
    <row r="52" spans="1:13" x14ac:dyDescent="0.25">
      <c r="A52" s="10" t="s">
        <v>24</v>
      </c>
      <c r="B52" s="2" t="s">
        <v>26</v>
      </c>
      <c r="C52" s="10">
        <v>42675</v>
      </c>
      <c r="D52" s="2" t="s">
        <v>213</v>
      </c>
      <c r="E52" s="2" t="s">
        <v>224</v>
      </c>
      <c r="F52" s="26" t="s">
        <v>16</v>
      </c>
      <c r="G52" s="12" t="s">
        <v>10</v>
      </c>
      <c r="H52" s="28"/>
      <c r="I52" s="28"/>
      <c r="J52" s="28"/>
      <c r="K52" s="28"/>
      <c r="L52" s="2"/>
      <c r="M52" s="2"/>
    </row>
    <row r="53" spans="1:13" x14ac:dyDescent="0.25">
      <c r="A53" s="10" t="s">
        <v>24</v>
      </c>
      <c r="B53" s="2" t="s">
        <v>26</v>
      </c>
      <c r="C53" s="10">
        <v>42675</v>
      </c>
      <c r="D53" s="2" t="s">
        <v>213</v>
      </c>
      <c r="E53" s="2" t="s">
        <v>224</v>
      </c>
      <c r="F53" s="26" t="s">
        <v>16</v>
      </c>
      <c r="G53" s="12" t="s">
        <v>11</v>
      </c>
      <c r="H53" s="28"/>
      <c r="I53" s="28"/>
      <c r="J53" s="28"/>
      <c r="K53" s="28"/>
      <c r="L53" s="2"/>
      <c r="M53" s="2"/>
    </row>
    <row r="54" spans="1:13" x14ac:dyDescent="0.25">
      <c r="A54" s="10" t="s">
        <v>24</v>
      </c>
      <c r="B54" s="2" t="s">
        <v>26</v>
      </c>
      <c r="C54" s="10">
        <v>42675</v>
      </c>
      <c r="D54" s="2" t="s">
        <v>213</v>
      </c>
      <c r="E54" s="2" t="s">
        <v>224</v>
      </c>
      <c r="F54" s="26" t="s">
        <v>16</v>
      </c>
      <c r="G54" s="47" t="s">
        <v>12</v>
      </c>
      <c r="H54" s="28"/>
      <c r="I54" s="28"/>
      <c r="J54" s="28"/>
      <c r="K54" s="28"/>
      <c r="L54" s="2"/>
      <c r="M54" s="2"/>
    </row>
    <row r="55" spans="1:13" x14ac:dyDescent="0.25">
      <c r="A55" s="50" t="s">
        <v>24</v>
      </c>
      <c r="B55" s="39" t="s">
        <v>26</v>
      </c>
      <c r="C55" s="38">
        <v>43006</v>
      </c>
      <c r="D55" s="2" t="s">
        <v>226</v>
      </c>
      <c r="E55" s="2" t="s">
        <v>44</v>
      </c>
      <c r="F55" s="10" t="s">
        <v>17</v>
      </c>
      <c r="G55" s="47" t="s">
        <v>9</v>
      </c>
      <c r="H55" s="47">
        <v>10</v>
      </c>
      <c r="I55" s="30" t="s">
        <v>197</v>
      </c>
      <c r="J55" s="30" t="s">
        <v>197</v>
      </c>
      <c r="K55" s="47">
        <v>8</v>
      </c>
      <c r="L55" s="2">
        <f t="shared" si="0"/>
        <v>9</v>
      </c>
    </row>
    <row r="56" spans="1:13" x14ac:dyDescent="0.25">
      <c r="A56" s="50" t="s">
        <v>24</v>
      </c>
      <c r="B56" s="39" t="s">
        <v>26</v>
      </c>
      <c r="C56" s="38">
        <v>43006</v>
      </c>
      <c r="D56" s="2" t="s">
        <v>226</v>
      </c>
      <c r="E56" s="2" t="s">
        <v>44</v>
      </c>
      <c r="F56" s="10" t="s">
        <v>17</v>
      </c>
      <c r="G56" s="47" t="s">
        <v>10</v>
      </c>
      <c r="H56" s="47">
        <v>4</v>
      </c>
      <c r="I56" s="47">
        <v>3</v>
      </c>
      <c r="J56" s="30" t="s">
        <v>197</v>
      </c>
      <c r="K56" s="30" t="s">
        <v>197</v>
      </c>
      <c r="L56" s="2">
        <f t="shared" si="0"/>
        <v>3.5</v>
      </c>
    </row>
    <row r="57" spans="1:13" x14ac:dyDescent="0.25">
      <c r="A57" s="50" t="s">
        <v>24</v>
      </c>
      <c r="B57" s="39" t="s">
        <v>26</v>
      </c>
      <c r="C57" s="38">
        <v>43006</v>
      </c>
      <c r="D57" s="2" t="s">
        <v>226</v>
      </c>
      <c r="E57" s="2" t="s">
        <v>44</v>
      </c>
      <c r="F57" s="10" t="s">
        <v>17</v>
      </c>
      <c r="G57" s="47" t="s">
        <v>11</v>
      </c>
      <c r="H57" s="47">
        <v>6</v>
      </c>
      <c r="I57" s="47">
        <v>2</v>
      </c>
      <c r="J57" s="47">
        <v>4</v>
      </c>
      <c r="K57" s="30" t="s">
        <v>197</v>
      </c>
      <c r="L57" s="2">
        <f t="shared" si="0"/>
        <v>4</v>
      </c>
    </row>
    <row r="58" spans="1:13" x14ac:dyDescent="0.25">
      <c r="A58" s="50" t="s">
        <v>24</v>
      </c>
      <c r="B58" s="39" t="s">
        <v>26</v>
      </c>
      <c r="C58" s="38">
        <v>43006</v>
      </c>
      <c r="D58" s="2" t="s">
        <v>226</v>
      </c>
      <c r="E58" s="2" t="s">
        <v>44</v>
      </c>
      <c r="F58" s="10" t="s">
        <v>17</v>
      </c>
      <c r="G58" s="47" t="s">
        <v>12</v>
      </c>
      <c r="H58" s="47">
        <v>7</v>
      </c>
      <c r="I58" s="47">
        <v>13</v>
      </c>
      <c r="J58" s="30" t="s">
        <v>197</v>
      </c>
      <c r="K58" s="30" t="s">
        <v>197</v>
      </c>
      <c r="L58" s="2">
        <f t="shared" si="0"/>
        <v>10</v>
      </c>
    </row>
    <row r="59" spans="1:13" x14ac:dyDescent="0.25">
      <c r="A59" s="50" t="s">
        <v>24</v>
      </c>
      <c r="B59" s="39" t="s">
        <v>26</v>
      </c>
      <c r="C59" s="38">
        <v>43006</v>
      </c>
      <c r="D59" s="2" t="s">
        <v>211</v>
      </c>
      <c r="E59" s="2" t="s">
        <v>224</v>
      </c>
      <c r="F59" s="26" t="s">
        <v>16</v>
      </c>
      <c r="G59" s="47" t="s">
        <v>9</v>
      </c>
      <c r="H59" s="47">
        <v>15</v>
      </c>
      <c r="I59" s="47">
        <v>10</v>
      </c>
      <c r="J59" s="47">
        <v>5</v>
      </c>
      <c r="K59" s="47">
        <v>10</v>
      </c>
      <c r="L59" s="2">
        <f t="shared" si="0"/>
        <v>10</v>
      </c>
    </row>
    <row r="60" spans="1:13" x14ac:dyDescent="0.25">
      <c r="A60" s="50" t="s">
        <v>24</v>
      </c>
      <c r="B60" s="39" t="s">
        <v>26</v>
      </c>
      <c r="C60" s="38">
        <v>43006</v>
      </c>
      <c r="D60" s="2" t="s">
        <v>211</v>
      </c>
      <c r="E60" s="2" t="s">
        <v>224</v>
      </c>
      <c r="F60" s="26" t="s">
        <v>16</v>
      </c>
      <c r="G60" s="47" t="s">
        <v>10</v>
      </c>
      <c r="H60" s="47">
        <v>5</v>
      </c>
      <c r="I60" s="47">
        <v>10</v>
      </c>
      <c r="J60" s="47">
        <v>10</v>
      </c>
      <c r="K60" s="47">
        <v>8</v>
      </c>
      <c r="L60" s="2">
        <f t="shared" si="0"/>
        <v>8.25</v>
      </c>
    </row>
    <row r="61" spans="1:13" x14ac:dyDescent="0.25">
      <c r="A61" s="50" t="s">
        <v>24</v>
      </c>
      <c r="B61" s="39" t="s">
        <v>26</v>
      </c>
      <c r="C61" s="38">
        <v>43006</v>
      </c>
      <c r="D61" s="2" t="s">
        <v>211</v>
      </c>
      <c r="E61" s="2" t="s">
        <v>224</v>
      </c>
      <c r="F61" s="26" t="s">
        <v>16</v>
      </c>
      <c r="G61" s="47" t="s">
        <v>11</v>
      </c>
      <c r="H61" s="47">
        <v>15</v>
      </c>
      <c r="I61" s="47">
        <v>15</v>
      </c>
      <c r="J61" s="47">
        <v>10</v>
      </c>
      <c r="K61" s="47">
        <v>10</v>
      </c>
      <c r="L61" s="2">
        <f t="shared" si="0"/>
        <v>12.5</v>
      </c>
    </row>
    <row r="62" spans="1:13" x14ac:dyDescent="0.25">
      <c r="A62" s="50" t="s">
        <v>24</v>
      </c>
      <c r="B62" s="39" t="s">
        <v>26</v>
      </c>
      <c r="C62" s="38">
        <v>43006</v>
      </c>
      <c r="D62" s="2" t="s">
        <v>211</v>
      </c>
      <c r="E62" s="2" t="s">
        <v>224</v>
      </c>
      <c r="F62" s="26" t="s">
        <v>16</v>
      </c>
      <c r="G62" s="47" t="s">
        <v>12</v>
      </c>
      <c r="H62" s="47">
        <v>10</v>
      </c>
      <c r="I62" s="47">
        <v>5</v>
      </c>
      <c r="J62" s="47">
        <v>5</v>
      </c>
      <c r="K62" s="47">
        <v>5</v>
      </c>
      <c r="L62" s="2">
        <f t="shared" si="0"/>
        <v>6.25</v>
      </c>
    </row>
    <row r="63" spans="1:13" x14ac:dyDescent="0.25">
      <c r="A63" s="50" t="s">
        <v>24</v>
      </c>
      <c r="B63" s="39" t="s">
        <v>26</v>
      </c>
      <c r="C63" s="38">
        <v>43006</v>
      </c>
      <c r="D63" s="2" t="s">
        <v>212</v>
      </c>
      <c r="E63" s="2" t="s">
        <v>224</v>
      </c>
      <c r="F63" s="26" t="s">
        <v>16</v>
      </c>
      <c r="G63" s="47" t="s">
        <v>9</v>
      </c>
      <c r="H63" s="47">
        <v>18</v>
      </c>
      <c r="I63" s="47">
        <v>19</v>
      </c>
      <c r="J63" s="47">
        <v>9</v>
      </c>
      <c r="K63" s="47">
        <v>11</v>
      </c>
      <c r="L63" s="2">
        <f t="shared" si="0"/>
        <v>14.25</v>
      </c>
    </row>
    <row r="64" spans="1:13" x14ac:dyDescent="0.25">
      <c r="A64" s="50" t="s">
        <v>24</v>
      </c>
      <c r="B64" s="39" t="s">
        <v>26</v>
      </c>
      <c r="C64" s="38">
        <v>43006</v>
      </c>
      <c r="D64" s="2" t="s">
        <v>212</v>
      </c>
      <c r="E64" s="2" t="s">
        <v>224</v>
      </c>
      <c r="F64" s="26" t="s">
        <v>16</v>
      </c>
      <c r="G64" s="47" t="s">
        <v>10</v>
      </c>
      <c r="H64" s="47">
        <v>7</v>
      </c>
      <c r="I64" s="47">
        <v>7</v>
      </c>
      <c r="J64" s="47">
        <v>20</v>
      </c>
      <c r="K64" s="47">
        <v>11</v>
      </c>
      <c r="L64" s="2">
        <f t="shared" si="0"/>
        <v>11.25</v>
      </c>
    </row>
    <row r="65" spans="1:12" x14ac:dyDescent="0.25">
      <c r="A65" s="50" t="s">
        <v>24</v>
      </c>
      <c r="B65" s="39" t="s">
        <v>26</v>
      </c>
      <c r="C65" s="38">
        <v>43006</v>
      </c>
      <c r="D65" s="2" t="s">
        <v>212</v>
      </c>
      <c r="E65" s="2" t="s">
        <v>224</v>
      </c>
      <c r="F65" s="26" t="s">
        <v>16</v>
      </c>
      <c r="G65" s="47" t="s">
        <v>11</v>
      </c>
      <c r="H65" s="47">
        <v>9</v>
      </c>
      <c r="I65" s="47">
        <v>7</v>
      </c>
      <c r="J65" s="47">
        <v>11</v>
      </c>
      <c r="K65" s="30" t="s">
        <v>197</v>
      </c>
      <c r="L65" s="2">
        <f t="shared" si="0"/>
        <v>9</v>
      </c>
    </row>
    <row r="66" spans="1:12" x14ac:dyDescent="0.25">
      <c r="A66" s="50" t="s">
        <v>24</v>
      </c>
      <c r="B66" s="39" t="s">
        <v>26</v>
      </c>
      <c r="C66" s="38">
        <v>43006</v>
      </c>
      <c r="D66" s="2" t="s">
        <v>212</v>
      </c>
      <c r="E66" s="2" t="s">
        <v>224</v>
      </c>
      <c r="F66" s="26" t="s">
        <v>16</v>
      </c>
      <c r="G66" s="47" t="s">
        <v>12</v>
      </c>
      <c r="H66" s="47">
        <v>11</v>
      </c>
      <c r="I66" s="47">
        <v>19</v>
      </c>
      <c r="J66" s="30" t="s">
        <v>197</v>
      </c>
      <c r="K66" s="30" t="s">
        <v>197</v>
      </c>
      <c r="L66" s="2">
        <f t="shared" si="0"/>
        <v>15</v>
      </c>
    </row>
    <row r="67" spans="1:12" x14ac:dyDescent="0.25">
      <c r="A67" s="50" t="s">
        <v>24</v>
      </c>
      <c r="B67" s="39" t="s">
        <v>26</v>
      </c>
      <c r="C67" s="38">
        <v>43006</v>
      </c>
      <c r="D67" s="2" t="s">
        <v>213</v>
      </c>
      <c r="E67" s="2" t="s">
        <v>224</v>
      </c>
      <c r="F67" s="26" t="s">
        <v>16</v>
      </c>
      <c r="G67" s="47" t="s">
        <v>9</v>
      </c>
      <c r="H67" s="28"/>
      <c r="I67" s="28"/>
      <c r="J67" s="28"/>
      <c r="K67" s="28"/>
      <c r="L67" s="2"/>
    </row>
    <row r="68" spans="1:12" x14ac:dyDescent="0.25">
      <c r="A68" s="50" t="s">
        <v>24</v>
      </c>
      <c r="B68" s="39" t="s">
        <v>26</v>
      </c>
      <c r="C68" s="38">
        <v>43006</v>
      </c>
      <c r="D68" s="2" t="s">
        <v>213</v>
      </c>
      <c r="E68" s="2" t="s">
        <v>224</v>
      </c>
      <c r="F68" s="26" t="s">
        <v>16</v>
      </c>
      <c r="G68" s="47" t="s">
        <v>10</v>
      </c>
      <c r="H68" s="28"/>
      <c r="I68" s="28"/>
      <c r="J68" s="28"/>
      <c r="K68" s="28"/>
      <c r="L68" s="2"/>
    </row>
    <row r="69" spans="1:12" x14ac:dyDescent="0.25">
      <c r="A69" s="50" t="s">
        <v>24</v>
      </c>
      <c r="B69" s="39" t="s">
        <v>26</v>
      </c>
      <c r="C69" s="38">
        <v>43006</v>
      </c>
      <c r="D69" s="2" t="s">
        <v>213</v>
      </c>
      <c r="E69" s="2" t="s">
        <v>224</v>
      </c>
      <c r="F69" s="26" t="s">
        <v>16</v>
      </c>
      <c r="G69" s="47" t="s">
        <v>11</v>
      </c>
      <c r="H69" s="28"/>
      <c r="I69" s="28"/>
      <c r="J69" s="28"/>
      <c r="K69" s="28"/>
      <c r="L69" s="2"/>
    </row>
    <row r="70" spans="1:12" x14ac:dyDescent="0.25">
      <c r="A70" s="50" t="s">
        <v>24</v>
      </c>
      <c r="B70" s="39" t="s">
        <v>26</v>
      </c>
      <c r="C70" s="38">
        <v>43006</v>
      </c>
      <c r="D70" s="2" t="s">
        <v>213</v>
      </c>
      <c r="E70" s="2" t="s">
        <v>224</v>
      </c>
      <c r="F70" s="26" t="s">
        <v>16</v>
      </c>
      <c r="G70" s="47" t="s">
        <v>12</v>
      </c>
      <c r="H70" s="28"/>
      <c r="I70" s="28"/>
      <c r="J70" s="28"/>
      <c r="K70" s="28"/>
      <c r="L70" s="2"/>
    </row>
    <row r="71" spans="1:12" x14ac:dyDescent="0.25">
      <c r="E71" s="2"/>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84" zoomScaleNormal="84" workbookViewId="0">
      <selection activeCell="O8" sqref="O8"/>
    </sheetView>
  </sheetViews>
  <sheetFormatPr defaultRowHeight="15" x14ac:dyDescent="0.25"/>
  <cols>
    <col min="1" max="1" width="14.42578125" customWidth="1"/>
    <col min="2" max="2" width="16.28515625" customWidth="1"/>
    <col min="3" max="6" width="12" customWidth="1"/>
    <col min="7" max="7" width="15.140625" bestFit="1" customWidth="1"/>
    <col min="8" max="8" width="19.42578125" customWidth="1"/>
    <col min="9" max="9" width="20.140625" customWidth="1"/>
    <col min="10" max="10" width="13.140625" customWidth="1"/>
    <col min="11" max="11" width="14.42578125" customWidth="1"/>
    <col min="12" max="12" width="16.28515625" bestFit="1" customWidth="1"/>
    <col min="13" max="16" width="12.42578125" bestFit="1" customWidth="1"/>
  </cols>
  <sheetData>
    <row r="1" spans="1:12" x14ac:dyDescent="0.25">
      <c r="A1" t="s">
        <v>209</v>
      </c>
      <c r="D1" t="s">
        <v>210</v>
      </c>
    </row>
    <row r="3" spans="1:12" x14ac:dyDescent="0.25">
      <c r="A3" s="250" t="s">
        <v>208</v>
      </c>
      <c r="B3" s="250" t="s">
        <v>207</v>
      </c>
      <c r="H3" s="253" t="s">
        <v>205</v>
      </c>
    </row>
    <row r="4" spans="1:12" x14ac:dyDescent="0.25">
      <c r="A4" s="250" t="s">
        <v>205</v>
      </c>
      <c r="B4" s="38">
        <v>41781</v>
      </c>
      <c r="C4" s="38">
        <v>41942</v>
      </c>
      <c r="D4" s="38">
        <v>42675</v>
      </c>
      <c r="E4" s="38">
        <v>43006</v>
      </c>
      <c r="F4" s="38" t="s">
        <v>206</v>
      </c>
      <c r="I4" s="254">
        <v>41781</v>
      </c>
      <c r="J4" s="254">
        <v>41942</v>
      </c>
      <c r="K4" s="254">
        <v>42675</v>
      </c>
      <c r="L4" s="254">
        <v>43006</v>
      </c>
    </row>
    <row r="5" spans="1:12" x14ac:dyDescent="0.25">
      <c r="A5" s="251" t="s">
        <v>17</v>
      </c>
      <c r="B5" s="252">
        <v>0</v>
      </c>
      <c r="C5" s="252">
        <v>0.3125</v>
      </c>
      <c r="D5" s="252">
        <v>5.8333333333333339</v>
      </c>
      <c r="E5" s="252">
        <v>6.625</v>
      </c>
      <c r="F5" s="252">
        <v>3.1927083333333335</v>
      </c>
      <c r="H5" s="251" t="s">
        <v>17</v>
      </c>
      <c r="I5" s="252">
        <v>0</v>
      </c>
      <c r="J5" s="252">
        <v>0.3125</v>
      </c>
      <c r="K5" s="252">
        <v>5.8333333333333339</v>
      </c>
      <c r="L5" s="252">
        <v>6.625</v>
      </c>
    </row>
    <row r="6" spans="1:12" x14ac:dyDescent="0.25">
      <c r="A6" s="251" t="s">
        <v>16</v>
      </c>
      <c r="B6" s="252">
        <v>0</v>
      </c>
      <c r="C6" s="252">
        <v>3.6749999999999998</v>
      </c>
      <c r="D6" s="252">
        <v>10</v>
      </c>
      <c r="E6" s="252">
        <v>10.8125</v>
      </c>
      <c r="F6" s="252">
        <v>4.8014705882352944</v>
      </c>
      <c r="H6" s="251" t="s">
        <v>16</v>
      </c>
      <c r="I6" s="252">
        <v>0</v>
      </c>
      <c r="J6" s="252">
        <v>3.6749999999999998</v>
      </c>
      <c r="K6" s="252">
        <v>10</v>
      </c>
      <c r="L6" s="252">
        <v>10.8125</v>
      </c>
    </row>
    <row r="7" spans="1:12" x14ac:dyDescent="0.25">
      <c r="A7" s="251" t="s">
        <v>206</v>
      </c>
      <c r="B7" s="252">
        <v>0</v>
      </c>
      <c r="C7" s="252">
        <v>2.7142857142857144</v>
      </c>
      <c r="D7" s="252">
        <v>7.916666666666667</v>
      </c>
      <c r="E7" s="252">
        <v>9.4166666666666661</v>
      </c>
      <c r="F7" s="252">
        <v>4.2866666666666671</v>
      </c>
    </row>
    <row r="11" spans="1:12" x14ac:dyDescent="0.25">
      <c r="H11" s="253"/>
    </row>
    <row r="15" spans="1:12" x14ac:dyDescent="0.25">
      <c r="A15" s="250" t="s">
        <v>208</v>
      </c>
      <c r="B15" s="250" t="s">
        <v>207</v>
      </c>
    </row>
    <row r="16" spans="1:12" x14ac:dyDescent="0.25">
      <c r="A16" s="250" t="s">
        <v>205</v>
      </c>
      <c r="B16" s="38">
        <v>41781</v>
      </c>
      <c r="C16" s="38">
        <v>41942</v>
      </c>
      <c r="D16" s="38">
        <v>42675</v>
      </c>
      <c r="E16" s="38">
        <v>43006</v>
      </c>
      <c r="F16" s="38" t="s">
        <v>206</v>
      </c>
    </row>
    <row r="17" spans="1:6" x14ac:dyDescent="0.25">
      <c r="A17" s="251" t="s">
        <v>245</v>
      </c>
      <c r="B17" s="252">
        <v>0</v>
      </c>
      <c r="C17" s="252">
        <v>0.3125</v>
      </c>
      <c r="D17" s="252">
        <v>5.8333333333333339</v>
      </c>
      <c r="E17" s="252">
        <v>6.625</v>
      </c>
      <c r="F17" s="252">
        <v>3.1927083333333335</v>
      </c>
    </row>
    <row r="18" spans="1:6" x14ac:dyDescent="0.25">
      <c r="A18" s="251" t="s">
        <v>239</v>
      </c>
      <c r="B18" s="252">
        <v>0</v>
      </c>
      <c r="C18" s="252">
        <v>3.875</v>
      </c>
      <c r="D18" s="252"/>
      <c r="E18" s="252">
        <v>9.25</v>
      </c>
      <c r="F18" s="252">
        <v>4.375</v>
      </c>
    </row>
    <row r="19" spans="1:6" x14ac:dyDescent="0.25">
      <c r="A19" s="251" t="s">
        <v>240</v>
      </c>
      <c r="B19" s="252">
        <v>0</v>
      </c>
      <c r="C19" s="252">
        <v>4.3125</v>
      </c>
      <c r="D19" s="252">
        <v>10</v>
      </c>
      <c r="E19" s="252">
        <v>12.375</v>
      </c>
      <c r="F19" s="252">
        <v>6.671875</v>
      </c>
    </row>
    <row r="20" spans="1:6" x14ac:dyDescent="0.25">
      <c r="A20" s="251" t="s">
        <v>243</v>
      </c>
      <c r="B20" s="252">
        <v>0</v>
      </c>
      <c r="C20" s="252">
        <v>2</v>
      </c>
      <c r="D20" s="252"/>
      <c r="E20" s="252"/>
      <c r="F20" s="252">
        <v>0.66666666666666663</v>
      </c>
    </row>
    <row r="21" spans="1:6" x14ac:dyDescent="0.25">
      <c r="A21" s="251" t="s">
        <v>206</v>
      </c>
      <c r="B21" s="252">
        <v>0</v>
      </c>
      <c r="C21" s="252">
        <v>2.7142857142857144</v>
      </c>
      <c r="D21" s="252">
        <v>7.916666666666667</v>
      </c>
      <c r="E21" s="252">
        <v>9.4166666666666661</v>
      </c>
      <c r="F21" s="252">
        <v>4.2866666666666671</v>
      </c>
    </row>
    <row r="22" spans="1:6" x14ac:dyDescent="0.25">
      <c r="A22" t="str">
        <f>'Pivot Table TFR'!A16</f>
        <v>Row Labels</v>
      </c>
    </row>
    <row r="23" spans="1:6" x14ac:dyDescent="0.25">
      <c r="B23" s="38">
        <f>'Pivot Table TFR'!B16</f>
        <v>41781</v>
      </c>
      <c r="C23" s="38">
        <f>'Pivot Table TFR'!C16</f>
        <v>41942</v>
      </c>
      <c r="D23" s="38">
        <f>'Pivot Table TFR'!D16</f>
        <v>42675</v>
      </c>
      <c r="E23" s="38">
        <f>'Pivot Table TFR'!E16</f>
        <v>43006</v>
      </c>
    </row>
    <row r="24" spans="1:6" x14ac:dyDescent="0.25">
      <c r="A24" t="str">
        <f>'Pivot Table TFR'!A17</f>
        <v>Transect 0 (Downstream)</v>
      </c>
      <c r="B24">
        <f>'Pivot Table TFR'!B17</f>
        <v>0</v>
      </c>
      <c r="C24">
        <f>'Pivot Table TFR'!C17</f>
        <v>0.3125</v>
      </c>
      <c r="D24">
        <f>'Pivot Table TFR'!D17</f>
        <v>5.8333333333333339</v>
      </c>
      <c r="E24">
        <f>'Pivot Table TFR'!E17</f>
        <v>6.625</v>
      </c>
    </row>
    <row r="25" spans="1:6" x14ac:dyDescent="0.25">
      <c r="A25" t="str">
        <f>'Pivot Table TFR'!A18</f>
        <v>Transect 1 (Upstream)</v>
      </c>
      <c r="B25">
        <f>'Pivot Table TFR'!B18</f>
        <v>0</v>
      </c>
      <c r="C25">
        <f>'Pivot Table TFR'!C18</f>
        <v>3.875</v>
      </c>
      <c r="D25">
        <f>'Pivot Table TFR'!D18</f>
        <v>0</v>
      </c>
      <c r="E25">
        <f>'Pivot Table TFR'!E18</f>
        <v>9.25</v>
      </c>
    </row>
    <row r="26" spans="1:6" x14ac:dyDescent="0.25">
      <c r="A26" t="str">
        <f>'Pivot Table TFR'!A19</f>
        <v>Transect 2 (Upstream)</v>
      </c>
      <c r="B26">
        <f>'Pivot Table TFR'!B19</f>
        <v>0</v>
      </c>
      <c r="C26">
        <f>'Pivot Table TFR'!C19</f>
        <v>4.3125</v>
      </c>
      <c r="D26">
        <f>'Pivot Table TFR'!D19</f>
        <v>10</v>
      </c>
      <c r="E26">
        <f>'Pivot Table TFR'!E19</f>
        <v>12.375</v>
      </c>
    </row>
    <row r="27" spans="1:6" x14ac:dyDescent="0.25">
      <c r="A27" t="str">
        <f>'Pivot Table TFR'!A20</f>
        <v>Transect 3 (Upstream)</v>
      </c>
      <c r="B27">
        <f>'Pivot Table TFR'!B20</f>
        <v>0</v>
      </c>
      <c r="C27">
        <f>'Pivot Table TFR'!C20</f>
        <v>2</v>
      </c>
      <c r="D27">
        <f>'Pivot Table TFR'!D20</f>
        <v>0</v>
      </c>
      <c r="E27">
        <f>'Pivot Table TFR'!E20</f>
        <v>0</v>
      </c>
    </row>
  </sheetData>
  <pageMargins left="0.7" right="0.7" top="0.75" bottom="0.75" header="0.3" footer="0.3"/>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8" zoomScale="90" zoomScaleNormal="90" workbookViewId="0">
      <selection activeCell="N24" sqref="N24"/>
    </sheetView>
  </sheetViews>
  <sheetFormatPr defaultRowHeight="15" x14ac:dyDescent="0.25"/>
  <cols>
    <col min="1" max="2" width="9.140625" style="6"/>
    <col min="3" max="6" width="13.140625" style="6" customWidth="1"/>
    <col min="7" max="7" width="15" customWidth="1"/>
    <col min="8" max="8" width="10.140625" customWidth="1"/>
    <col min="9" max="9" width="10.7109375" customWidth="1"/>
    <col min="10" max="10" width="9.28515625" customWidth="1"/>
    <col min="11" max="11" width="12" customWidth="1"/>
    <col min="12" max="12" width="14" customWidth="1"/>
    <col min="15" max="15" width="12" customWidth="1"/>
    <col min="17" max="17" width="13.140625" customWidth="1"/>
    <col min="18" max="18" width="11.85546875" customWidth="1"/>
  </cols>
  <sheetData>
    <row r="1" spans="1:25" ht="21" x14ac:dyDescent="0.35">
      <c r="G1" s="4" t="s">
        <v>4</v>
      </c>
      <c r="H1" s="4"/>
      <c r="I1" s="4"/>
      <c r="J1" s="4"/>
      <c r="K1" s="4"/>
      <c r="L1" s="4"/>
      <c r="M1" s="1"/>
      <c r="N1" s="1"/>
      <c r="O1" s="1"/>
      <c r="P1" s="1"/>
      <c r="Q1" s="1"/>
      <c r="R1" s="1"/>
      <c r="S1" s="1"/>
      <c r="T1" s="1"/>
      <c r="U1" s="1"/>
      <c r="V1" s="1"/>
      <c r="W1" s="1"/>
      <c r="X1" s="1"/>
      <c r="Y1" s="1"/>
    </row>
    <row r="2" spans="1:25" x14ac:dyDescent="0.25">
      <c r="G2" s="1"/>
      <c r="H2" s="3"/>
      <c r="I2" s="3"/>
      <c r="J2" s="3"/>
      <c r="K2" s="3"/>
      <c r="L2" s="3"/>
      <c r="M2" s="1"/>
      <c r="N2" s="1"/>
      <c r="O2" s="1"/>
      <c r="P2" s="1"/>
      <c r="Q2" s="6" t="s">
        <v>53</v>
      </c>
      <c r="R2" s="1"/>
      <c r="S2" s="1"/>
      <c r="T2" s="1"/>
      <c r="U2" s="1"/>
      <c r="V2" s="1"/>
      <c r="W2" s="1"/>
      <c r="X2" s="1"/>
      <c r="Y2" s="1"/>
    </row>
    <row r="3" spans="1:25" x14ac:dyDescent="0.25">
      <c r="G3" s="17" t="s">
        <v>20</v>
      </c>
      <c r="H3" s="3"/>
      <c r="I3" s="3"/>
      <c r="J3" s="3"/>
      <c r="K3" s="3"/>
      <c r="L3" s="28" t="s">
        <v>27</v>
      </c>
      <c r="M3" s="30" t="s">
        <v>39</v>
      </c>
      <c r="N3" s="1"/>
      <c r="O3" s="6" t="s">
        <v>25</v>
      </c>
      <c r="P3" s="1"/>
      <c r="Q3" s="1"/>
      <c r="R3" s="1"/>
      <c r="S3" s="1"/>
      <c r="T3" s="1"/>
      <c r="U3" s="1"/>
      <c r="V3" s="1"/>
      <c r="W3" s="1"/>
      <c r="X3" s="1"/>
      <c r="Y3" s="1"/>
    </row>
    <row r="4" spans="1:25" ht="15.75" x14ac:dyDescent="0.25">
      <c r="G4" s="268"/>
      <c r="H4" s="269"/>
      <c r="I4" s="269"/>
      <c r="J4" s="269"/>
      <c r="K4" s="269"/>
      <c r="L4" s="269"/>
      <c r="M4" s="5"/>
      <c r="N4" s="5"/>
      <c r="O4" s="25">
        <v>41781</v>
      </c>
      <c r="P4" s="5"/>
      <c r="Q4" s="5"/>
      <c r="R4" s="5"/>
      <c r="S4" s="5"/>
      <c r="T4" s="5"/>
    </row>
    <row r="5" spans="1:25" x14ac:dyDescent="0.25">
      <c r="A5" s="14" t="s">
        <v>23</v>
      </c>
      <c r="B5" s="14" t="s">
        <v>21</v>
      </c>
      <c r="C5" s="14" t="s">
        <v>0</v>
      </c>
      <c r="D5" s="14" t="s">
        <v>8</v>
      </c>
      <c r="E5" s="14" t="s">
        <v>14</v>
      </c>
      <c r="F5" s="14" t="s">
        <v>198</v>
      </c>
      <c r="G5" s="14" t="s">
        <v>13</v>
      </c>
      <c r="H5" s="51" t="s">
        <v>201</v>
      </c>
      <c r="I5" s="49" t="s">
        <v>202</v>
      </c>
      <c r="J5" s="49" t="s">
        <v>203</v>
      </c>
      <c r="K5" s="49" t="s">
        <v>204</v>
      </c>
      <c r="L5" s="14" t="s">
        <v>3</v>
      </c>
      <c r="M5" s="5"/>
      <c r="N5" s="5"/>
      <c r="O5" s="8" t="s">
        <v>0</v>
      </c>
      <c r="P5" s="19" t="s">
        <v>1</v>
      </c>
      <c r="Q5" s="9" t="s">
        <v>5</v>
      </c>
      <c r="R5" s="27" t="s">
        <v>6</v>
      </c>
      <c r="S5" s="5"/>
    </row>
    <row r="6" spans="1:25" x14ac:dyDescent="0.25">
      <c r="A6" s="10" t="s">
        <v>24</v>
      </c>
      <c r="B6" s="10" t="s">
        <v>22</v>
      </c>
      <c r="C6" s="38">
        <v>41781</v>
      </c>
      <c r="D6" s="2" t="s">
        <v>7</v>
      </c>
      <c r="E6" s="10" t="s">
        <v>44</v>
      </c>
      <c r="F6" s="10" t="s">
        <v>17</v>
      </c>
      <c r="G6" s="13" t="s">
        <v>9</v>
      </c>
      <c r="H6" s="263">
        <v>0</v>
      </c>
      <c r="I6" s="263">
        <v>0</v>
      </c>
      <c r="J6" s="263">
        <v>0</v>
      </c>
      <c r="K6" s="263">
        <v>0</v>
      </c>
      <c r="L6" s="263">
        <v>0</v>
      </c>
      <c r="O6" s="10">
        <v>41781</v>
      </c>
      <c r="P6" s="20">
        <v>0</v>
      </c>
      <c r="Q6" s="13"/>
      <c r="R6" s="13"/>
    </row>
    <row r="7" spans="1:25" x14ac:dyDescent="0.25">
      <c r="A7" s="10" t="s">
        <v>24</v>
      </c>
      <c r="B7" s="10" t="s">
        <v>22</v>
      </c>
      <c r="C7" s="38">
        <v>41781</v>
      </c>
      <c r="D7" s="2" t="s">
        <v>7</v>
      </c>
      <c r="E7" s="10" t="s">
        <v>44</v>
      </c>
      <c r="F7" s="10" t="s">
        <v>17</v>
      </c>
      <c r="G7" s="12" t="s">
        <v>10</v>
      </c>
      <c r="H7" s="263">
        <v>0</v>
      </c>
      <c r="I7" s="263">
        <v>0</v>
      </c>
      <c r="J7" s="263">
        <v>0</v>
      </c>
      <c r="K7" s="263">
        <v>0</v>
      </c>
      <c r="L7" s="263">
        <v>0</v>
      </c>
      <c r="O7" s="11">
        <v>41942</v>
      </c>
      <c r="P7" s="20">
        <f>O7-O6</f>
        <v>161</v>
      </c>
      <c r="Q7" s="21">
        <f>(AVERAGE(L22:L25))/(P7/365)</f>
        <v>6.0927795031055894</v>
      </c>
      <c r="R7" s="21">
        <f>AVERAGE(L26:L37)/(P7/365)</f>
        <v>6.0927795031055894</v>
      </c>
    </row>
    <row r="8" spans="1:25" x14ac:dyDescent="0.25">
      <c r="A8" s="10" t="s">
        <v>24</v>
      </c>
      <c r="B8" s="10" t="s">
        <v>22</v>
      </c>
      <c r="C8" s="38">
        <v>41781</v>
      </c>
      <c r="D8" s="2" t="s">
        <v>7</v>
      </c>
      <c r="E8" s="10" t="s">
        <v>44</v>
      </c>
      <c r="F8" s="10" t="s">
        <v>17</v>
      </c>
      <c r="G8" s="12" t="s">
        <v>11</v>
      </c>
      <c r="H8" s="263">
        <v>0</v>
      </c>
      <c r="I8" s="263">
        <v>0</v>
      </c>
      <c r="J8" s="263">
        <v>0</v>
      </c>
      <c r="K8" s="263">
        <v>0</v>
      </c>
      <c r="L8" s="263">
        <v>0</v>
      </c>
      <c r="O8" s="11">
        <v>42702</v>
      </c>
      <c r="P8" s="20">
        <f>O8-O6</f>
        <v>921</v>
      </c>
      <c r="Q8" s="22"/>
      <c r="R8" s="23"/>
    </row>
    <row r="9" spans="1:25" x14ac:dyDescent="0.25">
      <c r="A9" s="10" t="s">
        <v>24</v>
      </c>
      <c r="B9" s="10" t="s">
        <v>22</v>
      </c>
      <c r="C9" s="38">
        <v>41781</v>
      </c>
      <c r="D9" s="2" t="s">
        <v>7</v>
      </c>
      <c r="E9" s="10" t="s">
        <v>44</v>
      </c>
      <c r="F9" s="10" t="s">
        <v>17</v>
      </c>
      <c r="G9" s="12" t="s">
        <v>12</v>
      </c>
      <c r="H9" s="263">
        <v>0</v>
      </c>
      <c r="I9" s="263">
        <v>0</v>
      </c>
      <c r="J9" s="263">
        <v>0</v>
      </c>
      <c r="K9" s="263">
        <v>0</v>
      </c>
      <c r="L9" s="263">
        <v>0</v>
      </c>
      <c r="O9" s="11">
        <v>43006</v>
      </c>
      <c r="P9" s="20">
        <f>O9-O6</f>
        <v>1225</v>
      </c>
      <c r="Q9" s="22"/>
      <c r="R9" s="23"/>
    </row>
    <row r="10" spans="1:25" x14ac:dyDescent="0.25">
      <c r="A10" s="10" t="s">
        <v>24</v>
      </c>
      <c r="B10" s="10" t="s">
        <v>22</v>
      </c>
      <c r="C10" s="38">
        <v>41781</v>
      </c>
      <c r="D10" s="2" t="s">
        <v>15</v>
      </c>
      <c r="E10" s="10" t="s">
        <v>224</v>
      </c>
      <c r="F10" s="26" t="s">
        <v>16</v>
      </c>
      <c r="G10" s="13" t="s">
        <v>9</v>
      </c>
      <c r="H10" s="263">
        <v>0</v>
      </c>
      <c r="I10" s="263">
        <v>0</v>
      </c>
      <c r="J10" s="263">
        <v>0</v>
      </c>
      <c r="K10" s="263">
        <v>0</v>
      </c>
      <c r="L10" s="263">
        <v>0</v>
      </c>
      <c r="O10" s="11"/>
      <c r="P10" s="20"/>
      <c r="Q10" s="22"/>
      <c r="R10" s="13"/>
    </row>
    <row r="11" spans="1:25" x14ac:dyDescent="0.25">
      <c r="A11" s="10" t="s">
        <v>24</v>
      </c>
      <c r="B11" s="10" t="s">
        <v>22</v>
      </c>
      <c r="C11" s="38">
        <v>41781</v>
      </c>
      <c r="D11" s="2" t="s">
        <v>15</v>
      </c>
      <c r="E11" s="10" t="s">
        <v>224</v>
      </c>
      <c r="F11" s="26" t="s">
        <v>16</v>
      </c>
      <c r="G11" s="12" t="s">
        <v>10</v>
      </c>
      <c r="H11" s="263">
        <v>0</v>
      </c>
      <c r="I11" s="263">
        <v>0</v>
      </c>
      <c r="J11" s="263">
        <v>0</v>
      </c>
      <c r="K11" s="263">
        <v>0</v>
      </c>
      <c r="L11" s="263">
        <v>0</v>
      </c>
      <c r="O11" s="11"/>
      <c r="P11" s="20"/>
      <c r="Q11" s="22"/>
      <c r="R11" s="24"/>
    </row>
    <row r="12" spans="1:25" x14ac:dyDescent="0.25">
      <c r="A12" s="10" t="s">
        <v>24</v>
      </c>
      <c r="B12" s="10" t="s">
        <v>22</v>
      </c>
      <c r="C12" s="38">
        <v>41781</v>
      </c>
      <c r="D12" s="2" t="s">
        <v>15</v>
      </c>
      <c r="E12" s="10" t="s">
        <v>224</v>
      </c>
      <c r="F12" s="26" t="s">
        <v>16</v>
      </c>
      <c r="G12" s="12" t="s">
        <v>11</v>
      </c>
      <c r="H12" s="263">
        <v>0</v>
      </c>
      <c r="I12" s="263">
        <v>0</v>
      </c>
      <c r="J12" s="263">
        <v>0</v>
      </c>
      <c r="K12" s="263">
        <v>0</v>
      </c>
      <c r="L12" s="263">
        <v>0</v>
      </c>
    </row>
    <row r="13" spans="1:25" x14ac:dyDescent="0.25">
      <c r="A13" s="10" t="s">
        <v>24</v>
      </c>
      <c r="B13" s="10" t="s">
        <v>22</v>
      </c>
      <c r="C13" s="38">
        <v>41781</v>
      </c>
      <c r="D13" s="2" t="s">
        <v>15</v>
      </c>
      <c r="E13" s="10" t="s">
        <v>224</v>
      </c>
      <c r="F13" s="26" t="s">
        <v>16</v>
      </c>
      <c r="G13" s="12" t="s">
        <v>12</v>
      </c>
      <c r="H13" s="263">
        <v>0</v>
      </c>
      <c r="I13" s="263">
        <v>0</v>
      </c>
      <c r="J13" s="263">
        <v>0</v>
      </c>
      <c r="K13" s="263">
        <v>0</v>
      </c>
      <c r="L13" s="263">
        <v>0</v>
      </c>
    </row>
    <row r="14" spans="1:25" x14ac:dyDescent="0.25">
      <c r="A14" s="10" t="s">
        <v>24</v>
      </c>
      <c r="B14" s="10" t="s">
        <v>22</v>
      </c>
      <c r="C14" s="38">
        <v>41781</v>
      </c>
      <c r="D14" s="2" t="s">
        <v>18</v>
      </c>
      <c r="E14" s="10" t="s">
        <v>224</v>
      </c>
      <c r="F14" s="26" t="s">
        <v>16</v>
      </c>
      <c r="G14" s="13" t="s">
        <v>9</v>
      </c>
      <c r="H14" s="263">
        <v>0</v>
      </c>
      <c r="I14" s="263">
        <v>0</v>
      </c>
      <c r="J14" s="263">
        <v>0</v>
      </c>
      <c r="K14" s="263">
        <v>0</v>
      </c>
      <c r="L14" s="263">
        <v>0</v>
      </c>
    </row>
    <row r="15" spans="1:25" x14ac:dyDescent="0.25">
      <c r="A15" s="10" t="s">
        <v>24</v>
      </c>
      <c r="B15" s="10" t="s">
        <v>22</v>
      </c>
      <c r="C15" s="38">
        <v>41781</v>
      </c>
      <c r="D15" s="2" t="s">
        <v>18</v>
      </c>
      <c r="E15" s="10" t="s">
        <v>224</v>
      </c>
      <c r="F15" s="26" t="s">
        <v>16</v>
      </c>
      <c r="G15" s="12" t="s">
        <v>10</v>
      </c>
      <c r="H15" s="263">
        <v>0</v>
      </c>
      <c r="I15" s="263">
        <v>0</v>
      </c>
      <c r="J15" s="263">
        <v>0</v>
      </c>
      <c r="K15" s="263">
        <v>0</v>
      </c>
      <c r="L15" s="263">
        <v>0</v>
      </c>
    </row>
    <row r="16" spans="1:25" x14ac:dyDescent="0.25">
      <c r="A16" s="10" t="s">
        <v>24</v>
      </c>
      <c r="B16" s="10" t="s">
        <v>22</v>
      </c>
      <c r="C16" s="38">
        <v>41781</v>
      </c>
      <c r="D16" s="2" t="s">
        <v>18</v>
      </c>
      <c r="E16" s="10" t="s">
        <v>224</v>
      </c>
      <c r="F16" s="26" t="s">
        <v>16</v>
      </c>
      <c r="G16" s="12" t="s">
        <v>11</v>
      </c>
      <c r="H16" s="263">
        <v>0</v>
      </c>
      <c r="I16" s="263">
        <v>0</v>
      </c>
      <c r="J16" s="263">
        <v>0</v>
      </c>
      <c r="K16" s="263">
        <v>0</v>
      </c>
      <c r="L16" s="263">
        <v>0</v>
      </c>
    </row>
    <row r="17" spans="1:12" x14ac:dyDescent="0.25">
      <c r="A17" s="10" t="s">
        <v>24</v>
      </c>
      <c r="B17" s="10" t="s">
        <v>22</v>
      </c>
      <c r="C17" s="38">
        <v>41781</v>
      </c>
      <c r="D17" s="2" t="s">
        <v>18</v>
      </c>
      <c r="E17" s="10" t="s">
        <v>224</v>
      </c>
      <c r="F17" s="26" t="s">
        <v>16</v>
      </c>
      <c r="G17" s="12" t="s">
        <v>12</v>
      </c>
      <c r="H17" s="263">
        <v>0</v>
      </c>
      <c r="I17" s="263">
        <v>0</v>
      </c>
      <c r="J17" s="263">
        <v>0</v>
      </c>
      <c r="K17" s="263">
        <v>0</v>
      </c>
      <c r="L17" s="263">
        <v>0</v>
      </c>
    </row>
    <row r="18" spans="1:12" x14ac:dyDescent="0.25">
      <c r="A18" s="10" t="s">
        <v>24</v>
      </c>
      <c r="B18" s="10" t="s">
        <v>22</v>
      </c>
      <c r="C18" s="38">
        <v>41781</v>
      </c>
      <c r="D18" s="2" t="s">
        <v>19</v>
      </c>
      <c r="E18" s="10" t="s">
        <v>224</v>
      </c>
      <c r="F18" s="26" t="s">
        <v>16</v>
      </c>
      <c r="G18" s="13" t="s">
        <v>9</v>
      </c>
      <c r="H18" s="263">
        <v>0</v>
      </c>
      <c r="I18" s="263">
        <v>0</v>
      </c>
      <c r="J18" s="263">
        <v>0</v>
      </c>
      <c r="K18" s="263">
        <v>0</v>
      </c>
      <c r="L18" s="263">
        <v>0</v>
      </c>
    </row>
    <row r="19" spans="1:12" x14ac:dyDescent="0.25">
      <c r="A19" s="10" t="s">
        <v>24</v>
      </c>
      <c r="B19" s="10" t="s">
        <v>22</v>
      </c>
      <c r="C19" s="38">
        <v>41781</v>
      </c>
      <c r="D19" s="2" t="s">
        <v>19</v>
      </c>
      <c r="E19" s="10" t="s">
        <v>224</v>
      </c>
      <c r="F19" s="26" t="s">
        <v>16</v>
      </c>
      <c r="G19" s="12" t="s">
        <v>10</v>
      </c>
      <c r="H19" s="263">
        <v>0</v>
      </c>
      <c r="I19" s="263">
        <v>0</v>
      </c>
      <c r="J19" s="263">
        <v>0</v>
      </c>
      <c r="K19" s="263">
        <v>0</v>
      </c>
      <c r="L19" s="263">
        <v>0</v>
      </c>
    </row>
    <row r="20" spans="1:12" x14ac:dyDescent="0.25">
      <c r="A20" s="10" t="s">
        <v>24</v>
      </c>
      <c r="B20" s="10" t="s">
        <v>22</v>
      </c>
      <c r="C20" s="38">
        <v>41781</v>
      </c>
      <c r="D20" s="2" t="s">
        <v>19</v>
      </c>
      <c r="E20" s="10" t="s">
        <v>224</v>
      </c>
      <c r="F20" s="26" t="s">
        <v>16</v>
      </c>
      <c r="G20" s="12" t="s">
        <v>11</v>
      </c>
      <c r="H20" s="263">
        <v>0</v>
      </c>
      <c r="I20" s="263">
        <v>0</v>
      </c>
      <c r="J20" s="263">
        <v>0</v>
      </c>
      <c r="K20" s="263">
        <v>0</v>
      </c>
      <c r="L20" s="263">
        <v>0</v>
      </c>
    </row>
    <row r="21" spans="1:12" x14ac:dyDescent="0.25">
      <c r="A21" s="10" t="s">
        <v>24</v>
      </c>
      <c r="B21" s="10" t="s">
        <v>22</v>
      </c>
      <c r="C21" s="38">
        <v>41781</v>
      </c>
      <c r="D21" s="2" t="s">
        <v>19</v>
      </c>
      <c r="E21" s="10" t="s">
        <v>224</v>
      </c>
      <c r="F21" s="26" t="s">
        <v>16</v>
      </c>
      <c r="G21" s="13" t="s">
        <v>12</v>
      </c>
      <c r="H21" s="263">
        <v>0</v>
      </c>
      <c r="I21" s="263">
        <v>0</v>
      </c>
      <c r="J21" s="263">
        <v>0</v>
      </c>
      <c r="K21" s="263">
        <v>0</v>
      </c>
      <c r="L21" s="263">
        <v>0</v>
      </c>
    </row>
    <row r="22" spans="1:12" x14ac:dyDescent="0.25">
      <c r="A22" s="10" t="s">
        <v>24</v>
      </c>
      <c r="B22" s="10" t="s">
        <v>22</v>
      </c>
      <c r="C22" s="10">
        <v>41942</v>
      </c>
      <c r="D22" s="2" t="s">
        <v>7</v>
      </c>
      <c r="E22" s="10" t="s">
        <v>44</v>
      </c>
      <c r="F22" s="10" t="s">
        <v>17</v>
      </c>
      <c r="G22" s="13" t="s">
        <v>9</v>
      </c>
      <c r="H22" s="18">
        <v>1</v>
      </c>
      <c r="I22" s="18">
        <v>1</v>
      </c>
      <c r="J22" s="18">
        <v>0</v>
      </c>
      <c r="K22" s="18">
        <v>1</v>
      </c>
      <c r="L22" s="15">
        <f t="shared" ref="L22:L69" si="0">AVERAGE(H22:K22)</f>
        <v>0.75</v>
      </c>
    </row>
    <row r="23" spans="1:12" x14ac:dyDescent="0.25">
      <c r="A23" s="10" t="s">
        <v>24</v>
      </c>
      <c r="B23" s="10" t="s">
        <v>22</v>
      </c>
      <c r="C23" s="10">
        <v>41942</v>
      </c>
      <c r="D23" s="2" t="s">
        <v>7</v>
      </c>
      <c r="E23" s="10" t="s">
        <v>44</v>
      </c>
      <c r="F23" s="10" t="s">
        <v>17</v>
      </c>
      <c r="G23" s="12" t="s">
        <v>10</v>
      </c>
      <c r="H23" s="18">
        <v>5</v>
      </c>
      <c r="I23" s="18">
        <v>0</v>
      </c>
      <c r="J23" s="18">
        <v>0</v>
      </c>
      <c r="K23" s="18">
        <v>0</v>
      </c>
      <c r="L23" s="15">
        <f t="shared" si="0"/>
        <v>1.25</v>
      </c>
    </row>
    <row r="24" spans="1:12" x14ac:dyDescent="0.25">
      <c r="A24" s="10" t="s">
        <v>24</v>
      </c>
      <c r="B24" s="10" t="s">
        <v>22</v>
      </c>
      <c r="C24" s="10">
        <v>41942</v>
      </c>
      <c r="D24" s="2" t="s">
        <v>7</v>
      </c>
      <c r="E24" s="10" t="s">
        <v>44</v>
      </c>
      <c r="F24" s="10" t="s">
        <v>17</v>
      </c>
      <c r="G24" s="12" t="s">
        <v>11</v>
      </c>
      <c r="H24" s="18">
        <v>3</v>
      </c>
      <c r="I24" s="18">
        <v>5</v>
      </c>
      <c r="J24" s="18">
        <v>4</v>
      </c>
      <c r="K24" s="18">
        <v>5</v>
      </c>
      <c r="L24" s="15">
        <f t="shared" si="0"/>
        <v>4.25</v>
      </c>
    </row>
    <row r="25" spans="1:12" x14ac:dyDescent="0.25">
      <c r="A25" s="10" t="s">
        <v>24</v>
      </c>
      <c r="B25" s="10" t="s">
        <v>22</v>
      </c>
      <c r="C25" s="10">
        <v>41942</v>
      </c>
      <c r="D25" s="2" t="s">
        <v>7</v>
      </c>
      <c r="E25" s="10" t="s">
        <v>44</v>
      </c>
      <c r="F25" s="10" t="s">
        <v>17</v>
      </c>
      <c r="G25" s="12" t="s">
        <v>12</v>
      </c>
      <c r="H25" s="18">
        <v>5</v>
      </c>
      <c r="I25" s="18">
        <v>4</v>
      </c>
      <c r="J25" s="18">
        <v>4</v>
      </c>
      <c r="K25" s="18">
        <v>5</v>
      </c>
      <c r="L25" s="15">
        <f t="shared" si="0"/>
        <v>4.5</v>
      </c>
    </row>
    <row r="26" spans="1:12" x14ac:dyDescent="0.25">
      <c r="A26" s="10" t="s">
        <v>24</v>
      </c>
      <c r="B26" s="10" t="s">
        <v>22</v>
      </c>
      <c r="C26" s="10">
        <v>41942</v>
      </c>
      <c r="D26" s="2" t="s">
        <v>15</v>
      </c>
      <c r="E26" s="10" t="s">
        <v>224</v>
      </c>
      <c r="F26" s="26" t="s">
        <v>16</v>
      </c>
      <c r="G26" s="13" t="s">
        <v>9</v>
      </c>
      <c r="H26" s="18">
        <v>1</v>
      </c>
      <c r="I26" s="18">
        <v>1</v>
      </c>
      <c r="J26" s="18">
        <v>0</v>
      </c>
      <c r="K26" s="18">
        <v>0</v>
      </c>
      <c r="L26" s="15">
        <f t="shared" si="0"/>
        <v>0.5</v>
      </c>
    </row>
    <row r="27" spans="1:12" x14ac:dyDescent="0.25">
      <c r="A27" s="10" t="s">
        <v>24</v>
      </c>
      <c r="B27" s="10" t="s">
        <v>22</v>
      </c>
      <c r="C27" s="10">
        <v>41942</v>
      </c>
      <c r="D27" s="2" t="s">
        <v>15</v>
      </c>
      <c r="E27" s="10" t="s">
        <v>224</v>
      </c>
      <c r="F27" s="26" t="s">
        <v>16</v>
      </c>
      <c r="G27" s="12" t="s">
        <v>10</v>
      </c>
      <c r="H27" s="18">
        <v>2</v>
      </c>
      <c r="I27" s="18">
        <v>2</v>
      </c>
      <c r="J27" s="18">
        <v>3</v>
      </c>
      <c r="K27" s="18">
        <v>0</v>
      </c>
      <c r="L27" s="15">
        <f t="shared" si="0"/>
        <v>1.75</v>
      </c>
    </row>
    <row r="28" spans="1:12" x14ac:dyDescent="0.25">
      <c r="A28" s="10" t="s">
        <v>24</v>
      </c>
      <c r="B28" s="10" t="s">
        <v>22</v>
      </c>
      <c r="C28" s="10">
        <v>41942</v>
      </c>
      <c r="D28" s="2" t="s">
        <v>15</v>
      </c>
      <c r="E28" s="10" t="s">
        <v>224</v>
      </c>
      <c r="F28" s="26" t="s">
        <v>16</v>
      </c>
      <c r="G28" s="12" t="s">
        <v>11</v>
      </c>
      <c r="H28" s="18">
        <v>2</v>
      </c>
      <c r="I28" s="18">
        <v>2</v>
      </c>
      <c r="J28" s="18">
        <v>2</v>
      </c>
      <c r="K28" s="18">
        <v>0</v>
      </c>
      <c r="L28" s="15">
        <f t="shared" si="0"/>
        <v>1.5</v>
      </c>
    </row>
    <row r="29" spans="1:12" x14ac:dyDescent="0.25">
      <c r="A29" s="10" t="s">
        <v>24</v>
      </c>
      <c r="B29" s="10" t="s">
        <v>22</v>
      </c>
      <c r="C29" s="10">
        <v>41942</v>
      </c>
      <c r="D29" s="2" t="s">
        <v>15</v>
      </c>
      <c r="E29" s="10" t="s">
        <v>224</v>
      </c>
      <c r="F29" s="26" t="s">
        <v>16</v>
      </c>
      <c r="G29" s="12" t="s">
        <v>12</v>
      </c>
      <c r="H29" s="18">
        <v>2</v>
      </c>
      <c r="I29" s="18">
        <v>3</v>
      </c>
      <c r="J29" s="18">
        <v>4</v>
      </c>
      <c r="K29" s="18">
        <v>0</v>
      </c>
      <c r="L29" s="15">
        <f t="shared" si="0"/>
        <v>2.25</v>
      </c>
    </row>
    <row r="30" spans="1:12" x14ac:dyDescent="0.25">
      <c r="A30" s="10" t="s">
        <v>24</v>
      </c>
      <c r="B30" s="10" t="s">
        <v>22</v>
      </c>
      <c r="C30" s="10">
        <v>41942</v>
      </c>
      <c r="D30" s="2" t="s">
        <v>18</v>
      </c>
      <c r="E30" s="10" t="s">
        <v>224</v>
      </c>
      <c r="F30" s="26" t="s">
        <v>16</v>
      </c>
      <c r="G30" s="13" t="s">
        <v>9</v>
      </c>
      <c r="H30" s="18">
        <v>3</v>
      </c>
      <c r="I30" s="18">
        <v>3</v>
      </c>
      <c r="J30" s="18">
        <v>3</v>
      </c>
      <c r="K30" s="18">
        <v>5</v>
      </c>
      <c r="L30" s="15">
        <f t="shared" si="0"/>
        <v>3.5</v>
      </c>
    </row>
    <row r="31" spans="1:12" x14ac:dyDescent="0.25">
      <c r="A31" s="10" t="s">
        <v>24</v>
      </c>
      <c r="B31" s="10" t="s">
        <v>22</v>
      </c>
      <c r="C31" s="10">
        <v>41942</v>
      </c>
      <c r="D31" s="2" t="s">
        <v>18</v>
      </c>
      <c r="E31" s="10" t="s">
        <v>224</v>
      </c>
      <c r="F31" s="26" t="s">
        <v>16</v>
      </c>
      <c r="G31" s="12" t="s">
        <v>10</v>
      </c>
      <c r="H31" s="18">
        <v>7</v>
      </c>
      <c r="I31" s="18">
        <v>7</v>
      </c>
      <c r="J31" s="18">
        <v>5</v>
      </c>
      <c r="K31" s="18">
        <v>3</v>
      </c>
      <c r="L31" s="15">
        <f t="shared" si="0"/>
        <v>5.5</v>
      </c>
    </row>
    <row r="32" spans="1:12" x14ac:dyDescent="0.25">
      <c r="A32" s="10" t="s">
        <v>24</v>
      </c>
      <c r="B32" s="10" t="s">
        <v>22</v>
      </c>
      <c r="C32" s="10">
        <v>41942</v>
      </c>
      <c r="D32" s="2" t="s">
        <v>18</v>
      </c>
      <c r="E32" s="10" t="s">
        <v>224</v>
      </c>
      <c r="F32" s="26" t="s">
        <v>16</v>
      </c>
      <c r="G32" s="12" t="s">
        <v>11</v>
      </c>
      <c r="H32" s="18">
        <v>5</v>
      </c>
      <c r="I32" s="18">
        <v>5</v>
      </c>
      <c r="J32" s="18">
        <v>5</v>
      </c>
      <c r="K32" s="18">
        <v>3</v>
      </c>
      <c r="L32" s="15">
        <f t="shared" si="0"/>
        <v>4.5</v>
      </c>
    </row>
    <row r="33" spans="1:12" x14ac:dyDescent="0.25">
      <c r="A33" s="10" t="s">
        <v>24</v>
      </c>
      <c r="B33" s="10" t="s">
        <v>22</v>
      </c>
      <c r="C33" s="10">
        <v>41942</v>
      </c>
      <c r="D33" s="2" t="s">
        <v>18</v>
      </c>
      <c r="E33" s="10" t="s">
        <v>224</v>
      </c>
      <c r="F33" s="26" t="s">
        <v>16</v>
      </c>
      <c r="G33" s="12" t="s">
        <v>12</v>
      </c>
      <c r="H33" s="18">
        <v>4</v>
      </c>
      <c r="I33" s="18">
        <v>5</v>
      </c>
      <c r="J33" s="18">
        <v>5</v>
      </c>
      <c r="K33" s="18">
        <v>5</v>
      </c>
      <c r="L33" s="15">
        <f t="shared" si="0"/>
        <v>4.75</v>
      </c>
    </row>
    <row r="34" spans="1:12" x14ac:dyDescent="0.25">
      <c r="A34" s="10" t="s">
        <v>24</v>
      </c>
      <c r="B34" s="10" t="s">
        <v>22</v>
      </c>
      <c r="C34" s="10">
        <v>41942</v>
      </c>
      <c r="D34" s="2" t="s">
        <v>19</v>
      </c>
      <c r="E34" s="10" t="s">
        <v>224</v>
      </c>
      <c r="F34" s="26" t="s">
        <v>16</v>
      </c>
      <c r="G34" s="13" t="s">
        <v>9</v>
      </c>
      <c r="H34" s="18">
        <v>2</v>
      </c>
      <c r="I34" s="18">
        <v>0</v>
      </c>
      <c r="J34" s="18">
        <v>3</v>
      </c>
      <c r="K34" s="18">
        <v>3</v>
      </c>
      <c r="L34" s="15">
        <f t="shared" si="0"/>
        <v>2</v>
      </c>
    </row>
    <row r="35" spans="1:12" x14ac:dyDescent="0.25">
      <c r="A35" s="10" t="s">
        <v>24</v>
      </c>
      <c r="B35" s="10" t="s">
        <v>22</v>
      </c>
      <c r="C35" s="10">
        <v>41942</v>
      </c>
      <c r="D35" s="2" t="s">
        <v>19</v>
      </c>
      <c r="E35" s="10" t="s">
        <v>224</v>
      </c>
      <c r="F35" s="26" t="s">
        <v>16</v>
      </c>
      <c r="G35" s="12" t="s">
        <v>10</v>
      </c>
      <c r="H35" s="18">
        <v>4</v>
      </c>
      <c r="I35" s="18">
        <v>5</v>
      </c>
      <c r="J35" s="18">
        <v>3</v>
      </c>
      <c r="K35" s="18">
        <v>0</v>
      </c>
      <c r="L35" s="15">
        <f t="shared" si="0"/>
        <v>3</v>
      </c>
    </row>
    <row r="36" spans="1:12" x14ac:dyDescent="0.25">
      <c r="A36" s="10" t="s">
        <v>24</v>
      </c>
      <c r="B36" s="10" t="s">
        <v>22</v>
      </c>
      <c r="C36" s="10">
        <v>41942</v>
      </c>
      <c r="D36" s="2" t="s">
        <v>19</v>
      </c>
      <c r="E36" s="10" t="s">
        <v>224</v>
      </c>
      <c r="F36" s="26" t="s">
        <v>16</v>
      </c>
      <c r="G36" s="12" t="s">
        <v>11</v>
      </c>
      <c r="H36" s="18">
        <v>0</v>
      </c>
      <c r="I36" s="18">
        <v>1</v>
      </c>
      <c r="J36" s="18">
        <v>2</v>
      </c>
      <c r="K36" s="18">
        <v>3</v>
      </c>
      <c r="L36" s="15">
        <f t="shared" si="0"/>
        <v>1.5</v>
      </c>
    </row>
    <row r="37" spans="1:12" x14ac:dyDescent="0.25">
      <c r="A37" s="10" t="s">
        <v>24</v>
      </c>
      <c r="B37" s="10" t="s">
        <v>22</v>
      </c>
      <c r="C37" s="10">
        <v>41942</v>
      </c>
      <c r="D37" s="2" t="s">
        <v>19</v>
      </c>
      <c r="E37" s="10" t="s">
        <v>224</v>
      </c>
      <c r="F37" s="26" t="s">
        <v>16</v>
      </c>
      <c r="G37" s="13" t="s">
        <v>12</v>
      </c>
      <c r="H37" s="18">
        <v>3</v>
      </c>
      <c r="I37" s="18">
        <v>3</v>
      </c>
      <c r="J37" s="18">
        <v>0</v>
      </c>
      <c r="K37" s="18">
        <v>0</v>
      </c>
      <c r="L37" s="16">
        <f t="shared" si="0"/>
        <v>1.5</v>
      </c>
    </row>
    <row r="38" spans="1:12" x14ac:dyDescent="0.25">
      <c r="A38" s="10" t="s">
        <v>24</v>
      </c>
      <c r="B38" s="10" t="s">
        <v>22</v>
      </c>
      <c r="C38" s="10">
        <v>42702</v>
      </c>
      <c r="D38" s="2" t="s">
        <v>7</v>
      </c>
      <c r="E38" s="10" t="s">
        <v>44</v>
      </c>
      <c r="F38" s="10" t="s">
        <v>17</v>
      </c>
      <c r="G38" s="47" t="s">
        <v>9</v>
      </c>
      <c r="H38" s="2">
        <v>1</v>
      </c>
      <c r="I38" s="2">
        <v>1</v>
      </c>
      <c r="J38" s="2">
        <v>3</v>
      </c>
      <c r="K38" s="2">
        <v>2</v>
      </c>
      <c r="L38" s="2">
        <f t="shared" si="0"/>
        <v>1.75</v>
      </c>
    </row>
    <row r="39" spans="1:12" x14ac:dyDescent="0.25">
      <c r="A39" s="10" t="s">
        <v>24</v>
      </c>
      <c r="B39" s="10" t="s">
        <v>22</v>
      </c>
      <c r="C39" s="10">
        <v>42702</v>
      </c>
      <c r="D39" s="2" t="s">
        <v>7</v>
      </c>
      <c r="E39" s="10" t="s">
        <v>44</v>
      </c>
      <c r="F39" s="10" t="s">
        <v>17</v>
      </c>
      <c r="G39" s="12" t="s">
        <v>10</v>
      </c>
      <c r="H39" s="2">
        <v>6</v>
      </c>
      <c r="I39" s="2">
        <v>2</v>
      </c>
      <c r="J39" s="2">
        <v>4</v>
      </c>
      <c r="K39" s="2">
        <v>3</v>
      </c>
      <c r="L39" s="2">
        <f t="shared" si="0"/>
        <v>3.75</v>
      </c>
    </row>
    <row r="40" spans="1:12" x14ac:dyDescent="0.25">
      <c r="A40" s="10" t="s">
        <v>24</v>
      </c>
      <c r="B40" s="10" t="s">
        <v>22</v>
      </c>
      <c r="C40" s="10">
        <v>42702</v>
      </c>
      <c r="D40" s="2" t="s">
        <v>7</v>
      </c>
      <c r="E40" s="10" t="s">
        <v>44</v>
      </c>
      <c r="F40" s="10" t="s">
        <v>17</v>
      </c>
      <c r="G40" s="12" t="s">
        <v>11</v>
      </c>
      <c r="H40" s="2">
        <v>5</v>
      </c>
      <c r="I40" s="2">
        <v>3</v>
      </c>
      <c r="J40" s="2">
        <v>2</v>
      </c>
      <c r="K40" s="2">
        <v>3</v>
      </c>
      <c r="L40" s="2">
        <f t="shared" si="0"/>
        <v>3.25</v>
      </c>
    </row>
    <row r="41" spans="1:12" x14ac:dyDescent="0.25">
      <c r="A41" s="10" t="s">
        <v>24</v>
      </c>
      <c r="B41" s="10" t="s">
        <v>22</v>
      </c>
      <c r="C41" s="10">
        <v>42702</v>
      </c>
      <c r="D41" s="2" t="s">
        <v>7</v>
      </c>
      <c r="E41" s="10" t="s">
        <v>44</v>
      </c>
      <c r="F41" s="10" t="s">
        <v>17</v>
      </c>
      <c r="G41" s="12" t="s">
        <v>12</v>
      </c>
      <c r="H41" s="2">
        <v>2</v>
      </c>
      <c r="I41" s="2">
        <v>0</v>
      </c>
      <c r="J41" s="2">
        <v>1</v>
      </c>
      <c r="K41" s="2">
        <v>1</v>
      </c>
      <c r="L41" s="2">
        <f t="shared" si="0"/>
        <v>1</v>
      </c>
    </row>
    <row r="42" spans="1:12" x14ac:dyDescent="0.25">
      <c r="A42" s="10" t="s">
        <v>24</v>
      </c>
      <c r="B42" s="10" t="s">
        <v>22</v>
      </c>
      <c r="C42" s="10">
        <v>42702</v>
      </c>
      <c r="D42" s="2" t="s">
        <v>15</v>
      </c>
      <c r="E42" s="10" t="s">
        <v>224</v>
      </c>
      <c r="F42" s="26" t="s">
        <v>16</v>
      </c>
      <c r="G42" s="47" t="s">
        <v>9</v>
      </c>
      <c r="H42" s="2">
        <v>4</v>
      </c>
      <c r="I42" s="2">
        <v>3</v>
      </c>
      <c r="J42" s="2">
        <v>5</v>
      </c>
      <c r="K42" s="2">
        <v>3</v>
      </c>
      <c r="L42" s="2">
        <f t="shared" si="0"/>
        <v>3.75</v>
      </c>
    </row>
    <row r="43" spans="1:12" x14ac:dyDescent="0.25">
      <c r="A43" s="10" t="s">
        <v>24</v>
      </c>
      <c r="B43" s="10" t="s">
        <v>22</v>
      </c>
      <c r="C43" s="10">
        <v>42702</v>
      </c>
      <c r="D43" s="2" t="s">
        <v>15</v>
      </c>
      <c r="E43" s="10" t="s">
        <v>224</v>
      </c>
      <c r="F43" s="26" t="s">
        <v>16</v>
      </c>
      <c r="G43" s="12" t="s">
        <v>10</v>
      </c>
      <c r="H43" s="2">
        <v>3</v>
      </c>
      <c r="I43" s="2">
        <v>5</v>
      </c>
      <c r="J43" s="2">
        <v>5</v>
      </c>
      <c r="K43" s="2">
        <v>8</v>
      </c>
      <c r="L43" s="2">
        <f t="shared" si="0"/>
        <v>5.25</v>
      </c>
    </row>
    <row r="44" spans="1:12" x14ac:dyDescent="0.25">
      <c r="A44" s="10" t="s">
        <v>24</v>
      </c>
      <c r="B44" s="10" t="s">
        <v>22</v>
      </c>
      <c r="C44" s="10">
        <v>42702</v>
      </c>
      <c r="D44" s="2" t="s">
        <v>15</v>
      </c>
      <c r="E44" s="10" t="s">
        <v>224</v>
      </c>
      <c r="F44" s="26" t="s">
        <v>16</v>
      </c>
      <c r="G44" s="12" t="s">
        <v>11</v>
      </c>
      <c r="H44" s="2">
        <v>3</v>
      </c>
      <c r="I44" s="2">
        <v>2</v>
      </c>
      <c r="J44" s="2">
        <v>4</v>
      </c>
      <c r="K44" s="2">
        <v>6</v>
      </c>
      <c r="L44" s="2">
        <f t="shared" si="0"/>
        <v>3.75</v>
      </c>
    </row>
    <row r="45" spans="1:12" x14ac:dyDescent="0.25">
      <c r="A45" s="10" t="s">
        <v>24</v>
      </c>
      <c r="B45" s="10" t="s">
        <v>22</v>
      </c>
      <c r="C45" s="10">
        <v>42702</v>
      </c>
      <c r="D45" s="2" t="s">
        <v>15</v>
      </c>
      <c r="E45" s="10" t="s">
        <v>224</v>
      </c>
      <c r="F45" s="26" t="s">
        <v>16</v>
      </c>
      <c r="G45" s="12" t="s">
        <v>12</v>
      </c>
      <c r="H45" s="2">
        <v>4</v>
      </c>
      <c r="I45" s="2">
        <v>5</v>
      </c>
      <c r="J45" s="2">
        <v>4</v>
      </c>
      <c r="K45" s="2">
        <v>3</v>
      </c>
      <c r="L45" s="2">
        <f t="shared" si="0"/>
        <v>4</v>
      </c>
    </row>
    <row r="46" spans="1:12" x14ac:dyDescent="0.25">
      <c r="A46" s="10" t="s">
        <v>24</v>
      </c>
      <c r="B46" s="10" t="s">
        <v>22</v>
      </c>
      <c r="C46" s="10">
        <v>42702</v>
      </c>
      <c r="D46" s="2" t="s">
        <v>18</v>
      </c>
      <c r="E46" s="10" t="s">
        <v>224</v>
      </c>
      <c r="F46" s="26" t="s">
        <v>16</v>
      </c>
      <c r="G46" s="47" t="s">
        <v>9</v>
      </c>
      <c r="H46" s="2">
        <v>7</v>
      </c>
      <c r="I46" s="2">
        <v>4</v>
      </c>
      <c r="J46" s="2">
        <v>5</v>
      </c>
      <c r="K46" s="2">
        <v>5</v>
      </c>
      <c r="L46" s="2">
        <f t="shared" si="0"/>
        <v>5.25</v>
      </c>
    </row>
    <row r="47" spans="1:12" x14ac:dyDescent="0.25">
      <c r="A47" s="10" t="s">
        <v>24</v>
      </c>
      <c r="B47" s="10" t="s">
        <v>22</v>
      </c>
      <c r="C47" s="10">
        <v>42702</v>
      </c>
      <c r="D47" s="2" t="s">
        <v>18</v>
      </c>
      <c r="E47" s="10" t="s">
        <v>224</v>
      </c>
      <c r="F47" s="26" t="s">
        <v>16</v>
      </c>
      <c r="G47" s="12" t="s">
        <v>10</v>
      </c>
      <c r="H47" s="2">
        <v>4</v>
      </c>
      <c r="I47" s="2">
        <v>2</v>
      </c>
      <c r="J47" s="2">
        <v>2</v>
      </c>
      <c r="K47" s="2">
        <v>4</v>
      </c>
      <c r="L47" s="2">
        <f t="shared" si="0"/>
        <v>3</v>
      </c>
    </row>
    <row r="48" spans="1:12" x14ac:dyDescent="0.25">
      <c r="A48" s="10" t="s">
        <v>24</v>
      </c>
      <c r="B48" s="10" t="s">
        <v>22</v>
      </c>
      <c r="C48" s="10">
        <v>42702</v>
      </c>
      <c r="D48" s="2" t="s">
        <v>18</v>
      </c>
      <c r="E48" s="10" t="s">
        <v>224</v>
      </c>
      <c r="F48" s="26" t="s">
        <v>16</v>
      </c>
      <c r="G48" s="12" t="s">
        <v>11</v>
      </c>
      <c r="H48" s="2">
        <v>4</v>
      </c>
      <c r="I48" s="2">
        <v>9</v>
      </c>
      <c r="J48" s="2">
        <v>3</v>
      </c>
      <c r="K48" s="2">
        <v>7</v>
      </c>
      <c r="L48" s="2">
        <f t="shared" si="0"/>
        <v>5.75</v>
      </c>
    </row>
    <row r="49" spans="1:12" x14ac:dyDescent="0.25">
      <c r="A49" s="10" t="s">
        <v>24</v>
      </c>
      <c r="B49" s="10" t="s">
        <v>22</v>
      </c>
      <c r="C49" s="10">
        <v>42702</v>
      </c>
      <c r="D49" s="2" t="s">
        <v>18</v>
      </c>
      <c r="E49" s="10" t="s">
        <v>224</v>
      </c>
      <c r="F49" s="26" t="s">
        <v>16</v>
      </c>
      <c r="G49" s="12" t="s">
        <v>12</v>
      </c>
      <c r="H49" s="2">
        <v>3</v>
      </c>
      <c r="I49" s="2">
        <v>2</v>
      </c>
      <c r="J49" s="2">
        <v>4</v>
      </c>
      <c r="K49" s="2">
        <v>5</v>
      </c>
      <c r="L49" s="2">
        <f t="shared" si="0"/>
        <v>3.5</v>
      </c>
    </row>
    <row r="50" spans="1:12" x14ac:dyDescent="0.25">
      <c r="A50" s="10" t="s">
        <v>24</v>
      </c>
      <c r="B50" s="10" t="s">
        <v>22</v>
      </c>
      <c r="C50" s="10">
        <v>42702</v>
      </c>
      <c r="D50" s="2" t="s">
        <v>19</v>
      </c>
      <c r="E50" s="10" t="s">
        <v>224</v>
      </c>
      <c r="F50" s="26" t="s">
        <v>16</v>
      </c>
      <c r="G50" s="47" t="s">
        <v>9</v>
      </c>
      <c r="H50" s="2">
        <v>5</v>
      </c>
      <c r="I50" s="2">
        <v>8</v>
      </c>
      <c r="J50" s="2">
        <v>9</v>
      </c>
      <c r="K50" s="2">
        <v>11</v>
      </c>
      <c r="L50" s="2">
        <f t="shared" si="0"/>
        <v>8.25</v>
      </c>
    </row>
    <row r="51" spans="1:12" x14ac:dyDescent="0.25">
      <c r="A51" s="10" t="s">
        <v>24</v>
      </c>
      <c r="B51" s="10" t="s">
        <v>22</v>
      </c>
      <c r="C51" s="10">
        <v>42702</v>
      </c>
      <c r="D51" s="2" t="s">
        <v>19</v>
      </c>
      <c r="E51" s="10" t="s">
        <v>224</v>
      </c>
      <c r="F51" s="26" t="s">
        <v>16</v>
      </c>
      <c r="G51" s="12" t="s">
        <v>10</v>
      </c>
      <c r="H51" s="2">
        <v>6</v>
      </c>
      <c r="I51" s="2">
        <v>5</v>
      </c>
      <c r="J51" s="2">
        <v>4</v>
      </c>
      <c r="K51" s="30"/>
      <c r="L51" s="2">
        <f t="shared" si="0"/>
        <v>5</v>
      </c>
    </row>
    <row r="52" spans="1:12" x14ac:dyDescent="0.25">
      <c r="A52" s="10" t="s">
        <v>24</v>
      </c>
      <c r="B52" s="10" t="s">
        <v>22</v>
      </c>
      <c r="C52" s="10">
        <v>42702</v>
      </c>
      <c r="D52" s="2" t="s">
        <v>19</v>
      </c>
      <c r="E52" s="10" t="s">
        <v>224</v>
      </c>
      <c r="F52" s="26" t="s">
        <v>16</v>
      </c>
      <c r="G52" s="12" t="s">
        <v>11</v>
      </c>
      <c r="H52" s="2">
        <v>4</v>
      </c>
      <c r="I52" s="2">
        <v>5</v>
      </c>
      <c r="J52" s="2">
        <v>4</v>
      </c>
      <c r="K52" s="2">
        <v>4</v>
      </c>
      <c r="L52" s="2">
        <f t="shared" si="0"/>
        <v>4.25</v>
      </c>
    </row>
    <row r="53" spans="1:12" x14ac:dyDescent="0.25">
      <c r="A53" s="10" t="s">
        <v>24</v>
      </c>
      <c r="B53" s="10" t="s">
        <v>22</v>
      </c>
      <c r="C53" s="10">
        <v>42702</v>
      </c>
      <c r="D53" s="2" t="s">
        <v>19</v>
      </c>
      <c r="E53" s="10" t="s">
        <v>224</v>
      </c>
      <c r="F53" s="26" t="s">
        <v>16</v>
      </c>
      <c r="G53" s="47" t="s">
        <v>12</v>
      </c>
      <c r="H53" s="2">
        <v>3</v>
      </c>
      <c r="I53" s="2">
        <v>3</v>
      </c>
      <c r="J53" s="2">
        <v>6</v>
      </c>
      <c r="K53" s="2">
        <v>5</v>
      </c>
      <c r="L53" s="2">
        <f t="shared" si="0"/>
        <v>4.25</v>
      </c>
    </row>
    <row r="54" spans="1:12" x14ac:dyDescent="0.25">
      <c r="A54" s="10" t="s">
        <v>24</v>
      </c>
      <c r="B54" s="10" t="s">
        <v>22</v>
      </c>
      <c r="C54" s="10">
        <v>43006</v>
      </c>
      <c r="D54" s="10" t="s">
        <v>7</v>
      </c>
      <c r="E54" s="10" t="s">
        <v>44</v>
      </c>
      <c r="F54" s="10" t="s">
        <v>17</v>
      </c>
      <c r="G54" s="10" t="s">
        <v>9</v>
      </c>
      <c r="H54" s="257">
        <v>5</v>
      </c>
      <c r="I54" s="257">
        <v>9</v>
      </c>
      <c r="J54" s="257">
        <v>4</v>
      </c>
      <c r="K54" s="257">
        <v>4</v>
      </c>
      <c r="L54" s="257">
        <f t="shared" si="0"/>
        <v>5.5</v>
      </c>
    </row>
    <row r="55" spans="1:12" x14ac:dyDescent="0.25">
      <c r="A55" s="10" t="s">
        <v>24</v>
      </c>
      <c r="B55" s="10" t="s">
        <v>22</v>
      </c>
      <c r="C55" s="10">
        <v>43006</v>
      </c>
      <c r="D55" s="10" t="s">
        <v>7</v>
      </c>
      <c r="E55" s="10" t="s">
        <v>44</v>
      </c>
      <c r="F55" s="10" t="s">
        <v>17</v>
      </c>
      <c r="G55" s="10" t="s">
        <v>10</v>
      </c>
      <c r="H55" s="257">
        <v>3</v>
      </c>
      <c r="I55" s="257">
        <v>3</v>
      </c>
      <c r="J55" s="257">
        <v>4</v>
      </c>
      <c r="K55" s="257">
        <v>10</v>
      </c>
      <c r="L55" s="257">
        <f t="shared" si="0"/>
        <v>5</v>
      </c>
    </row>
    <row r="56" spans="1:12" x14ac:dyDescent="0.25">
      <c r="A56" s="10" t="s">
        <v>24</v>
      </c>
      <c r="B56" s="10" t="s">
        <v>22</v>
      </c>
      <c r="C56" s="10">
        <v>43006</v>
      </c>
      <c r="D56" s="10" t="s">
        <v>7</v>
      </c>
      <c r="E56" s="10" t="s">
        <v>44</v>
      </c>
      <c r="F56" s="10" t="s">
        <v>17</v>
      </c>
      <c r="G56" s="10" t="s">
        <v>11</v>
      </c>
      <c r="H56" s="257">
        <v>1</v>
      </c>
      <c r="I56" s="30"/>
      <c r="J56" s="30"/>
      <c r="K56" s="30"/>
      <c r="L56" s="2">
        <f t="shared" si="0"/>
        <v>1</v>
      </c>
    </row>
    <row r="57" spans="1:12" x14ac:dyDescent="0.25">
      <c r="A57" s="10" t="s">
        <v>24</v>
      </c>
      <c r="B57" s="10" t="s">
        <v>22</v>
      </c>
      <c r="C57" s="10">
        <v>43006</v>
      </c>
      <c r="D57" s="10" t="s">
        <v>7</v>
      </c>
      <c r="E57" s="10" t="s">
        <v>44</v>
      </c>
      <c r="F57" s="10" t="s">
        <v>17</v>
      </c>
      <c r="G57" s="10" t="s">
        <v>12</v>
      </c>
      <c r="H57" s="257">
        <v>6</v>
      </c>
      <c r="I57" s="257">
        <v>8</v>
      </c>
      <c r="J57" s="257">
        <v>9</v>
      </c>
      <c r="K57" s="257">
        <v>10</v>
      </c>
      <c r="L57" s="2">
        <f t="shared" si="0"/>
        <v>8.25</v>
      </c>
    </row>
    <row r="58" spans="1:12" x14ac:dyDescent="0.25">
      <c r="A58" s="10" t="s">
        <v>24</v>
      </c>
      <c r="B58" s="10" t="s">
        <v>22</v>
      </c>
      <c r="C58" s="10">
        <v>43006</v>
      </c>
      <c r="D58" s="10" t="s">
        <v>15</v>
      </c>
      <c r="E58" s="10" t="s">
        <v>224</v>
      </c>
      <c r="F58" s="10" t="s">
        <v>16</v>
      </c>
      <c r="G58" s="10" t="s">
        <v>9</v>
      </c>
      <c r="H58" s="257">
        <v>3</v>
      </c>
      <c r="I58" s="257">
        <v>7</v>
      </c>
      <c r="J58" s="30"/>
      <c r="K58" s="257">
        <v>11</v>
      </c>
      <c r="L58" s="2">
        <f t="shared" si="0"/>
        <v>7</v>
      </c>
    </row>
    <row r="59" spans="1:12" x14ac:dyDescent="0.25">
      <c r="A59" s="10" t="s">
        <v>24</v>
      </c>
      <c r="B59" s="10" t="s">
        <v>22</v>
      </c>
      <c r="C59" s="10">
        <v>43006</v>
      </c>
      <c r="D59" s="10" t="s">
        <v>15</v>
      </c>
      <c r="E59" s="10" t="s">
        <v>224</v>
      </c>
      <c r="F59" s="10" t="s">
        <v>16</v>
      </c>
      <c r="G59" s="10" t="s">
        <v>10</v>
      </c>
      <c r="H59" s="257">
        <v>4</v>
      </c>
      <c r="I59" s="257">
        <v>9</v>
      </c>
      <c r="J59" s="257">
        <v>2</v>
      </c>
      <c r="K59" s="257">
        <v>6</v>
      </c>
      <c r="L59" s="2">
        <f t="shared" si="0"/>
        <v>5.25</v>
      </c>
    </row>
    <row r="60" spans="1:12" x14ac:dyDescent="0.25">
      <c r="A60" s="10" t="s">
        <v>24</v>
      </c>
      <c r="B60" s="10" t="s">
        <v>22</v>
      </c>
      <c r="C60" s="10">
        <v>43006</v>
      </c>
      <c r="D60" s="10" t="s">
        <v>15</v>
      </c>
      <c r="E60" s="10" t="s">
        <v>224</v>
      </c>
      <c r="F60" s="10" t="s">
        <v>16</v>
      </c>
      <c r="G60" s="10" t="s">
        <v>11</v>
      </c>
      <c r="H60" s="257">
        <v>4</v>
      </c>
      <c r="I60" s="257">
        <v>6</v>
      </c>
      <c r="J60" s="257">
        <v>2</v>
      </c>
      <c r="K60" s="30"/>
      <c r="L60" s="2">
        <f t="shared" si="0"/>
        <v>4</v>
      </c>
    </row>
    <row r="61" spans="1:12" x14ac:dyDescent="0.25">
      <c r="A61" s="10" t="s">
        <v>24</v>
      </c>
      <c r="B61" s="10" t="s">
        <v>22</v>
      </c>
      <c r="C61" s="10">
        <v>43006</v>
      </c>
      <c r="D61" s="10" t="s">
        <v>15</v>
      </c>
      <c r="E61" s="10" t="s">
        <v>224</v>
      </c>
      <c r="F61" s="10" t="s">
        <v>16</v>
      </c>
      <c r="G61" s="10" t="s">
        <v>12</v>
      </c>
      <c r="H61" s="257">
        <v>6</v>
      </c>
      <c r="I61" s="257">
        <v>5</v>
      </c>
      <c r="J61" s="257">
        <v>4</v>
      </c>
      <c r="K61" s="257">
        <v>8</v>
      </c>
      <c r="L61" s="2">
        <f t="shared" si="0"/>
        <v>5.75</v>
      </c>
    </row>
    <row r="62" spans="1:12" x14ac:dyDescent="0.25">
      <c r="A62" s="10" t="s">
        <v>24</v>
      </c>
      <c r="B62" s="10" t="s">
        <v>22</v>
      </c>
      <c r="C62" s="10">
        <v>43006</v>
      </c>
      <c r="D62" s="10" t="s">
        <v>18</v>
      </c>
      <c r="E62" s="10" t="s">
        <v>224</v>
      </c>
      <c r="F62" s="10" t="s">
        <v>16</v>
      </c>
      <c r="G62" s="10" t="s">
        <v>9</v>
      </c>
      <c r="H62" s="257">
        <v>10</v>
      </c>
      <c r="I62" s="257">
        <v>15</v>
      </c>
      <c r="J62" s="257">
        <v>15</v>
      </c>
      <c r="K62" s="257">
        <v>10</v>
      </c>
      <c r="L62" s="2">
        <f t="shared" si="0"/>
        <v>12.5</v>
      </c>
    </row>
    <row r="63" spans="1:12" x14ac:dyDescent="0.25">
      <c r="A63" s="10" t="s">
        <v>24</v>
      </c>
      <c r="B63" s="10" t="s">
        <v>22</v>
      </c>
      <c r="C63" s="10">
        <v>43006</v>
      </c>
      <c r="D63" s="10" t="s">
        <v>18</v>
      </c>
      <c r="E63" s="10" t="s">
        <v>224</v>
      </c>
      <c r="F63" s="10" t="s">
        <v>16</v>
      </c>
      <c r="G63" s="10" t="s">
        <v>10</v>
      </c>
      <c r="H63" s="257">
        <v>10</v>
      </c>
      <c r="I63" s="257">
        <v>10</v>
      </c>
      <c r="J63" s="257">
        <v>10</v>
      </c>
      <c r="K63" s="257">
        <v>15</v>
      </c>
      <c r="L63" s="2">
        <f t="shared" si="0"/>
        <v>11.25</v>
      </c>
    </row>
    <row r="64" spans="1:12" x14ac:dyDescent="0.25">
      <c r="A64" s="10" t="s">
        <v>24</v>
      </c>
      <c r="B64" s="10" t="s">
        <v>22</v>
      </c>
      <c r="C64" s="10">
        <v>43006</v>
      </c>
      <c r="D64" s="10" t="s">
        <v>18</v>
      </c>
      <c r="E64" s="10" t="s">
        <v>224</v>
      </c>
      <c r="F64" s="10" t="s">
        <v>16</v>
      </c>
      <c r="G64" s="10" t="s">
        <v>11</v>
      </c>
      <c r="H64" s="257">
        <v>7</v>
      </c>
      <c r="I64" s="257">
        <v>5</v>
      </c>
      <c r="J64" s="257">
        <v>5</v>
      </c>
      <c r="K64" s="257">
        <v>7</v>
      </c>
      <c r="L64" s="2">
        <f t="shared" si="0"/>
        <v>6</v>
      </c>
    </row>
    <row r="65" spans="1:12" x14ac:dyDescent="0.25">
      <c r="A65" s="10" t="s">
        <v>24</v>
      </c>
      <c r="B65" s="10" t="s">
        <v>22</v>
      </c>
      <c r="C65" s="10">
        <v>43006</v>
      </c>
      <c r="D65" s="10" t="s">
        <v>18</v>
      </c>
      <c r="E65" s="10" t="s">
        <v>224</v>
      </c>
      <c r="F65" s="10" t="s">
        <v>16</v>
      </c>
      <c r="G65" s="10" t="s">
        <v>12</v>
      </c>
      <c r="H65" s="257">
        <v>5</v>
      </c>
      <c r="I65" s="257">
        <v>10</v>
      </c>
      <c r="J65" s="257">
        <v>5</v>
      </c>
      <c r="K65" s="257">
        <v>3</v>
      </c>
      <c r="L65" s="2">
        <f t="shared" si="0"/>
        <v>5.75</v>
      </c>
    </row>
    <row r="66" spans="1:12" x14ac:dyDescent="0.25">
      <c r="A66" s="10" t="s">
        <v>24</v>
      </c>
      <c r="B66" s="10" t="s">
        <v>22</v>
      </c>
      <c r="C66" s="10">
        <v>43006</v>
      </c>
      <c r="D66" s="10" t="s">
        <v>19</v>
      </c>
      <c r="E66" s="10" t="s">
        <v>224</v>
      </c>
      <c r="F66" s="10" t="s">
        <v>16</v>
      </c>
      <c r="G66" s="10" t="s">
        <v>9</v>
      </c>
      <c r="H66" s="257">
        <v>7</v>
      </c>
      <c r="I66" s="257">
        <v>5</v>
      </c>
      <c r="J66" s="257">
        <v>5</v>
      </c>
      <c r="K66" s="30"/>
      <c r="L66" s="2">
        <f t="shared" si="0"/>
        <v>5.666666666666667</v>
      </c>
    </row>
    <row r="67" spans="1:12" x14ac:dyDescent="0.25">
      <c r="A67" s="10" t="s">
        <v>24</v>
      </c>
      <c r="B67" s="10" t="s">
        <v>22</v>
      </c>
      <c r="C67" s="10">
        <v>43006</v>
      </c>
      <c r="D67" s="10" t="s">
        <v>19</v>
      </c>
      <c r="E67" s="10" t="s">
        <v>224</v>
      </c>
      <c r="F67" s="10" t="s">
        <v>16</v>
      </c>
      <c r="G67" s="10" t="s">
        <v>10</v>
      </c>
      <c r="H67" s="257">
        <v>5</v>
      </c>
      <c r="I67" s="257">
        <v>7</v>
      </c>
      <c r="J67" s="257">
        <v>3</v>
      </c>
      <c r="K67" s="257">
        <v>3</v>
      </c>
      <c r="L67" s="2">
        <f t="shared" si="0"/>
        <v>4.5</v>
      </c>
    </row>
    <row r="68" spans="1:12" x14ac:dyDescent="0.25">
      <c r="A68" s="10" t="s">
        <v>24</v>
      </c>
      <c r="B68" s="10" t="s">
        <v>22</v>
      </c>
      <c r="C68" s="10">
        <v>43006</v>
      </c>
      <c r="D68" s="10" t="s">
        <v>19</v>
      </c>
      <c r="E68" s="10" t="s">
        <v>224</v>
      </c>
      <c r="F68" s="10" t="s">
        <v>16</v>
      </c>
      <c r="G68" s="10" t="s">
        <v>11</v>
      </c>
      <c r="H68" s="257">
        <v>5</v>
      </c>
      <c r="I68" s="257">
        <v>2</v>
      </c>
      <c r="J68" s="257">
        <v>2</v>
      </c>
      <c r="K68" s="257">
        <v>2</v>
      </c>
      <c r="L68" s="2">
        <f t="shared" si="0"/>
        <v>2.75</v>
      </c>
    </row>
    <row r="69" spans="1:12" x14ac:dyDescent="0.25">
      <c r="A69" s="10" t="s">
        <v>24</v>
      </c>
      <c r="B69" s="10" t="s">
        <v>22</v>
      </c>
      <c r="C69" s="10">
        <v>43006</v>
      </c>
      <c r="D69" s="10" t="s">
        <v>19</v>
      </c>
      <c r="E69" s="10" t="s">
        <v>224</v>
      </c>
      <c r="F69" s="10" t="s">
        <v>16</v>
      </c>
      <c r="G69" s="10" t="s">
        <v>12</v>
      </c>
      <c r="H69" s="257">
        <v>3</v>
      </c>
      <c r="I69" s="257">
        <v>5</v>
      </c>
      <c r="J69" s="257">
        <v>5</v>
      </c>
      <c r="K69" s="257">
        <v>7</v>
      </c>
      <c r="L69" s="2">
        <f t="shared" si="0"/>
        <v>5</v>
      </c>
    </row>
  </sheetData>
  <mergeCells count="1">
    <mergeCell ref="G4:L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sqref="A1:XFD1048576"/>
    </sheetView>
  </sheetViews>
  <sheetFormatPr defaultRowHeight="15" x14ac:dyDescent="0.25"/>
  <cols>
    <col min="1" max="1" width="14.42578125" customWidth="1"/>
    <col min="2" max="2" width="16.28515625" bestFit="1" customWidth="1"/>
    <col min="3" max="3" width="10.7109375" bestFit="1" customWidth="1"/>
    <col min="4" max="4" width="10.7109375" customWidth="1"/>
    <col min="5" max="6" width="12" bestFit="1" customWidth="1"/>
    <col min="9" max="9" width="14.42578125" customWidth="1"/>
    <col min="10" max="10" width="16.28515625" bestFit="1" customWidth="1"/>
    <col min="11" max="11" width="10.7109375" bestFit="1" customWidth="1"/>
    <col min="12" max="14" width="12" bestFit="1" customWidth="1"/>
  </cols>
  <sheetData>
    <row r="1" spans="1:14" x14ac:dyDescent="0.25">
      <c r="A1" s="250" t="s">
        <v>208</v>
      </c>
      <c r="B1" s="250" t="s">
        <v>207</v>
      </c>
    </row>
    <row r="2" spans="1:14" x14ac:dyDescent="0.25">
      <c r="A2" s="250" t="s">
        <v>205</v>
      </c>
      <c r="B2" s="38">
        <v>41781</v>
      </c>
      <c r="C2" s="38">
        <v>41942</v>
      </c>
      <c r="D2" s="38">
        <v>42702</v>
      </c>
      <c r="E2" s="38">
        <v>43006</v>
      </c>
      <c r="F2" s="38" t="s">
        <v>206</v>
      </c>
      <c r="I2" s="250" t="s">
        <v>208</v>
      </c>
      <c r="J2" s="250" t="s">
        <v>207</v>
      </c>
    </row>
    <row r="3" spans="1:14" x14ac:dyDescent="0.25">
      <c r="A3" s="251" t="s">
        <v>245</v>
      </c>
      <c r="B3" s="252">
        <v>0</v>
      </c>
      <c r="C3" s="252">
        <v>2.6875</v>
      </c>
      <c r="D3" s="252">
        <v>2.4375</v>
      </c>
      <c r="E3" s="252">
        <v>4.9375</v>
      </c>
      <c r="F3" s="252">
        <v>2.515625</v>
      </c>
      <c r="I3" s="250" t="s">
        <v>205</v>
      </c>
      <c r="J3" s="38">
        <v>41781</v>
      </c>
      <c r="K3" s="38">
        <v>41942</v>
      </c>
      <c r="L3" s="38">
        <v>42702</v>
      </c>
      <c r="M3" s="38">
        <v>43006</v>
      </c>
      <c r="N3" s="38" t="s">
        <v>206</v>
      </c>
    </row>
    <row r="4" spans="1:14" x14ac:dyDescent="0.25">
      <c r="A4" s="251" t="s">
        <v>239</v>
      </c>
      <c r="B4" s="252">
        <v>0</v>
      </c>
      <c r="C4" s="252">
        <v>1.5</v>
      </c>
      <c r="D4" s="252">
        <v>4.1875</v>
      </c>
      <c r="E4" s="252">
        <v>5.5</v>
      </c>
      <c r="F4" s="252">
        <v>2.796875</v>
      </c>
      <c r="I4" s="251" t="s">
        <v>17</v>
      </c>
      <c r="J4" s="252">
        <v>0</v>
      </c>
      <c r="K4" s="252">
        <v>2.6875</v>
      </c>
      <c r="L4" s="252">
        <v>2.4375</v>
      </c>
      <c r="M4" s="252">
        <v>4.9375</v>
      </c>
      <c r="N4" s="252">
        <v>2.515625</v>
      </c>
    </row>
    <row r="5" spans="1:14" x14ac:dyDescent="0.25">
      <c r="A5" s="251" t="s">
        <v>240</v>
      </c>
      <c r="B5" s="252">
        <v>0</v>
      </c>
      <c r="C5" s="252">
        <v>4.5625</v>
      </c>
      <c r="D5" s="252">
        <v>4.375</v>
      </c>
      <c r="E5" s="252">
        <v>8.875</v>
      </c>
      <c r="F5" s="252">
        <v>4.453125</v>
      </c>
      <c r="I5" s="251" t="s">
        <v>16</v>
      </c>
      <c r="J5" s="252">
        <v>0</v>
      </c>
      <c r="K5" s="252">
        <v>2.6875</v>
      </c>
      <c r="L5" s="252">
        <v>4.666666666666667</v>
      </c>
      <c r="M5" s="252">
        <v>6.2847222222222214</v>
      </c>
      <c r="N5" s="252">
        <v>3.4097222222222219</v>
      </c>
    </row>
    <row r="6" spans="1:14" x14ac:dyDescent="0.25">
      <c r="A6" s="251" t="s">
        <v>243</v>
      </c>
      <c r="B6" s="252">
        <v>0</v>
      </c>
      <c r="C6" s="252">
        <v>2</v>
      </c>
      <c r="D6" s="252">
        <v>5.4375</v>
      </c>
      <c r="E6" s="252">
        <v>4.479166666666667</v>
      </c>
      <c r="F6" s="252">
        <v>2.9791666666666665</v>
      </c>
      <c r="I6" s="251" t="s">
        <v>206</v>
      </c>
      <c r="J6" s="252">
        <v>0</v>
      </c>
      <c r="K6" s="252">
        <v>2.6875</v>
      </c>
      <c r="L6" s="252">
        <v>4.109375</v>
      </c>
      <c r="M6" s="252">
        <v>5.947916666666667</v>
      </c>
      <c r="N6" s="252">
        <v>3.1861979166666665</v>
      </c>
    </row>
    <row r="7" spans="1:14" x14ac:dyDescent="0.25">
      <c r="A7" s="251" t="s">
        <v>206</v>
      </c>
      <c r="B7" s="252">
        <v>0</v>
      </c>
      <c r="C7" s="252">
        <v>2.6875</v>
      </c>
      <c r="D7" s="252">
        <v>4.109375</v>
      </c>
      <c r="E7" s="252">
        <v>5.947916666666667</v>
      </c>
      <c r="F7" s="252">
        <v>3.1861979166666665</v>
      </c>
      <c r="I7" t="str">
        <f>'Ipswich LNR PT'!I3</f>
        <v>Row Labels</v>
      </c>
    </row>
    <row r="8" spans="1:14" x14ac:dyDescent="0.25">
      <c r="A8" t="str">
        <f>'Ipswich LNR PT'!A2</f>
        <v>Row Labels</v>
      </c>
      <c r="J8" s="38">
        <f>'Ipswich LNR PT'!J3</f>
        <v>41781</v>
      </c>
      <c r="K8" s="38">
        <f>'Ipswich LNR PT'!K3</f>
        <v>41942</v>
      </c>
      <c r="L8" s="38">
        <f>'Ipswich LNR PT'!L3</f>
        <v>42702</v>
      </c>
      <c r="M8" s="38">
        <f>'Ipswich LNR PT'!M3</f>
        <v>43006</v>
      </c>
    </row>
    <row r="9" spans="1:14" x14ac:dyDescent="0.25">
      <c r="B9" s="38">
        <f>'Ipswich LNR PT'!B2</f>
        <v>41781</v>
      </c>
      <c r="C9" s="38">
        <f>'Ipswich LNR PT'!C2</f>
        <v>41942</v>
      </c>
      <c r="D9" s="38">
        <f>'Ipswich LNR PT'!D2</f>
        <v>42702</v>
      </c>
      <c r="E9" s="38">
        <f>'Ipswich LNR PT'!E2</f>
        <v>43006</v>
      </c>
      <c r="I9" t="str">
        <f>'Ipswich LNR PT'!I4</f>
        <v>Downstream</v>
      </c>
      <c r="J9">
        <f>'Ipswich LNR PT'!J4</f>
        <v>0</v>
      </c>
      <c r="K9">
        <f>'Ipswich LNR PT'!K4</f>
        <v>2.6875</v>
      </c>
      <c r="L9">
        <f>'Ipswich LNR PT'!L4</f>
        <v>2.4375</v>
      </c>
      <c r="M9">
        <f>'Ipswich LNR PT'!M4</f>
        <v>4.9375</v>
      </c>
    </row>
    <row r="10" spans="1:14" x14ac:dyDescent="0.25">
      <c r="A10" t="str">
        <f>'Ipswich LNR PT'!A3</f>
        <v>Transect 0 (Downstream)</v>
      </c>
      <c r="B10">
        <f>'Ipswich LNR PT'!B3</f>
        <v>0</v>
      </c>
      <c r="C10">
        <f>'Ipswich LNR PT'!C3</f>
        <v>2.6875</v>
      </c>
      <c r="D10" s="6">
        <f>'Ipswich LNR PT'!D3</f>
        <v>2.4375</v>
      </c>
      <c r="E10" s="6">
        <f>'Ipswich LNR PT'!E3</f>
        <v>4.9375</v>
      </c>
      <c r="I10" t="str">
        <f>'Ipswich LNR PT'!I5</f>
        <v>Upstream</v>
      </c>
      <c r="J10">
        <f>'Ipswich LNR PT'!J5</f>
        <v>0</v>
      </c>
      <c r="K10">
        <f>'Ipswich LNR PT'!K5</f>
        <v>2.6875</v>
      </c>
      <c r="L10">
        <f>'Ipswich LNR PT'!L5</f>
        <v>4.666666666666667</v>
      </c>
      <c r="M10">
        <f>'Ipswich LNR PT'!M5</f>
        <v>6.2847222222222214</v>
      </c>
    </row>
    <row r="11" spans="1:14" x14ac:dyDescent="0.25">
      <c r="A11" t="str">
        <f>'Ipswich LNR PT'!A4</f>
        <v>Transect 1 (Upstream)</v>
      </c>
      <c r="B11">
        <f>'Ipswich LNR PT'!B4</f>
        <v>0</v>
      </c>
      <c r="C11">
        <f>'Ipswich LNR PT'!C4</f>
        <v>1.5</v>
      </c>
      <c r="D11" s="252">
        <f>'Ipswich LNR PT'!D4</f>
        <v>4.1875</v>
      </c>
      <c r="E11" s="252">
        <f>'Ipswich LNR PT'!E4</f>
        <v>5.5</v>
      </c>
    </row>
    <row r="12" spans="1:14" x14ac:dyDescent="0.25">
      <c r="A12" t="str">
        <f>'Ipswich LNR PT'!A5</f>
        <v>Transect 2 (Upstream)</v>
      </c>
      <c r="B12">
        <f>'Ipswich LNR PT'!B5</f>
        <v>0</v>
      </c>
      <c r="C12">
        <f>'Ipswich LNR PT'!C5</f>
        <v>4.5625</v>
      </c>
      <c r="D12" s="252">
        <f>'Ipswich LNR PT'!D5</f>
        <v>4.375</v>
      </c>
      <c r="E12" s="252">
        <f>'Ipswich LNR PT'!E5</f>
        <v>8.875</v>
      </c>
    </row>
    <row r="13" spans="1:14" x14ac:dyDescent="0.25">
      <c r="A13" t="str">
        <f>'Ipswich LNR PT'!A6</f>
        <v>Transect 3 (Upstream)</v>
      </c>
      <c r="B13">
        <f>'Ipswich LNR PT'!B6</f>
        <v>0</v>
      </c>
      <c r="C13">
        <f>'Ipswich LNR PT'!C6</f>
        <v>2</v>
      </c>
      <c r="D13" s="252">
        <f>'Ipswich LNR PT'!D6</f>
        <v>5.4375</v>
      </c>
      <c r="E13" s="252">
        <f>'Ipswich LNR PT'!E6</f>
        <v>4.479166666666667</v>
      </c>
    </row>
    <row r="14" spans="1:14" x14ac:dyDescent="0.25">
      <c r="D14" s="252"/>
      <c r="E14" s="252"/>
    </row>
  </sheetData>
  <pageMargins left="0.7" right="0.7" top="0.75" bottom="0.75" header="0.3" footer="0.3"/>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0"/>
  <sheetViews>
    <sheetView workbookViewId="0">
      <selection activeCell="N5" sqref="N5"/>
    </sheetView>
  </sheetViews>
  <sheetFormatPr defaultRowHeight="15" x14ac:dyDescent="0.25"/>
  <cols>
    <col min="3" max="3" width="10.7109375" bestFit="1" customWidth="1"/>
    <col min="4" max="4" width="12.140625" style="6" customWidth="1"/>
    <col min="5" max="5" width="12.5703125" customWidth="1"/>
    <col min="6" max="6" width="12.5703125" style="6" customWidth="1"/>
    <col min="15" max="15" width="13" customWidth="1"/>
    <col min="17" max="17" width="12.5703125" customWidth="1"/>
    <col min="18" max="18" width="10.140625" customWidth="1"/>
  </cols>
  <sheetData>
    <row r="2" spans="1:18" ht="21" x14ac:dyDescent="0.35">
      <c r="A2" s="36"/>
      <c r="B2" s="4" t="s">
        <v>28</v>
      </c>
      <c r="C2" s="4"/>
      <c r="D2" s="4"/>
      <c r="E2" s="4"/>
      <c r="F2" s="4"/>
      <c r="G2" s="4"/>
    </row>
    <row r="3" spans="1:18" x14ac:dyDescent="0.25">
      <c r="A3" s="36"/>
      <c r="B3" s="6"/>
      <c r="C3" s="7"/>
      <c r="D3" s="7"/>
      <c r="E3" s="7"/>
      <c r="F3" s="7"/>
      <c r="G3" s="7"/>
      <c r="I3" s="28" t="s">
        <v>27</v>
      </c>
      <c r="J3" s="30" t="s">
        <v>39</v>
      </c>
    </row>
    <row r="4" spans="1:18" x14ac:dyDescent="0.25">
      <c r="A4" s="36"/>
      <c r="B4" s="17" t="s">
        <v>29</v>
      </c>
      <c r="C4" s="7"/>
      <c r="D4" s="7"/>
      <c r="E4" s="7"/>
      <c r="F4" s="7"/>
      <c r="G4" s="7"/>
    </row>
    <row r="6" spans="1:18" x14ac:dyDescent="0.25">
      <c r="A6" s="14" t="s">
        <v>23</v>
      </c>
      <c r="B6" s="14" t="s">
        <v>21</v>
      </c>
      <c r="C6" s="14" t="s">
        <v>0</v>
      </c>
      <c r="D6" s="14" t="s">
        <v>8</v>
      </c>
      <c r="E6" s="14" t="s">
        <v>14</v>
      </c>
      <c r="F6" s="14" t="s">
        <v>198</v>
      </c>
      <c r="G6" s="14" t="s">
        <v>13</v>
      </c>
      <c r="H6" s="51" t="s">
        <v>201</v>
      </c>
      <c r="I6" s="255" t="s">
        <v>202</v>
      </c>
      <c r="J6" s="255" t="s">
        <v>203</v>
      </c>
      <c r="K6" s="255" t="s">
        <v>204</v>
      </c>
      <c r="L6" s="14" t="s">
        <v>3</v>
      </c>
    </row>
    <row r="7" spans="1:18" x14ac:dyDescent="0.25">
      <c r="A7" s="2" t="s">
        <v>30</v>
      </c>
      <c r="B7" s="2" t="s">
        <v>31</v>
      </c>
      <c r="C7" s="10">
        <v>41585</v>
      </c>
      <c r="D7" s="2" t="s">
        <v>212</v>
      </c>
      <c r="E7" s="2" t="s">
        <v>44</v>
      </c>
      <c r="F7" s="10" t="s">
        <v>17</v>
      </c>
      <c r="G7" s="13" t="s">
        <v>9</v>
      </c>
      <c r="H7" s="2">
        <v>0</v>
      </c>
      <c r="I7" s="2">
        <v>0</v>
      </c>
      <c r="J7" s="2">
        <v>0</v>
      </c>
      <c r="K7" s="2">
        <v>0</v>
      </c>
      <c r="L7" s="2">
        <v>0</v>
      </c>
    </row>
    <row r="8" spans="1:18" x14ac:dyDescent="0.25">
      <c r="A8" s="2" t="s">
        <v>30</v>
      </c>
      <c r="B8" s="2" t="s">
        <v>31</v>
      </c>
      <c r="C8" s="10">
        <v>41585</v>
      </c>
      <c r="D8" s="2" t="s">
        <v>212</v>
      </c>
      <c r="E8" s="2" t="s">
        <v>44</v>
      </c>
      <c r="F8" s="10" t="s">
        <v>17</v>
      </c>
      <c r="G8" s="13" t="s">
        <v>10</v>
      </c>
      <c r="H8" s="2">
        <v>0</v>
      </c>
      <c r="I8" s="2">
        <v>0</v>
      </c>
      <c r="J8" s="2">
        <v>0</v>
      </c>
      <c r="K8" s="2">
        <v>0</v>
      </c>
      <c r="L8" s="2">
        <v>0</v>
      </c>
      <c r="P8" s="6" t="s">
        <v>53</v>
      </c>
    </row>
    <row r="9" spans="1:18" x14ac:dyDescent="0.25">
      <c r="A9" s="2" t="s">
        <v>30</v>
      </c>
      <c r="B9" s="2" t="s">
        <v>31</v>
      </c>
      <c r="C9" s="10">
        <v>41585</v>
      </c>
      <c r="D9" s="2" t="s">
        <v>212</v>
      </c>
      <c r="E9" s="2" t="s">
        <v>44</v>
      </c>
      <c r="F9" s="10" t="s">
        <v>17</v>
      </c>
      <c r="G9" s="13" t="s">
        <v>11</v>
      </c>
      <c r="H9" s="2">
        <v>0</v>
      </c>
      <c r="I9" s="2">
        <v>0</v>
      </c>
      <c r="J9" s="2">
        <v>0</v>
      </c>
      <c r="K9" s="2">
        <v>0</v>
      </c>
      <c r="L9" s="2">
        <v>0</v>
      </c>
      <c r="O9" s="6" t="s">
        <v>25</v>
      </c>
      <c r="P9" s="6"/>
      <c r="Q9" s="6"/>
      <c r="R9" s="6"/>
    </row>
    <row r="10" spans="1:18" x14ac:dyDescent="0.25">
      <c r="A10" s="2" t="s">
        <v>30</v>
      </c>
      <c r="B10" s="2" t="s">
        <v>31</v>
      </c>
      <c r="C10" s="10">
        <v>41585</v>
      </c>
      <c r="D10" s="2" t="s">
        <v>212</v>
      </c>
      <c r="E10" s="2" t="s">
        <v>44</v>
      </c>
      <c r="F10" s="10" t="s">
        <v>17</v>
      </c>
      <c r="G10" s="13" t="s">
        <v>12</v>
      </c>
      <c r="H10" s="2">
        <v>0</v>
      </c>
      <c r="I10" s="2">
        <v>0</v>
      </c>
      <c r="J10" s="2">
        <v>0</v>
      </c>
      <c r="K10" s="2">
        <v>0</v>
      </c>
      <c r="L10" s="2">
        <v>0</v>
      </c>
      <c r="O10" s="25">
        <v>41585</v>
      </c>
      <c r="P10" s="5"/>
      <c r="Q10" s="5"/>
      <c r="R10" s="5"/>
    </row>
    <row r="11" spans="1:18" x14ac:dyDescent="0.25">
      <c r="A11" s="2" t="s">
        <v>30</v>
      </c>
      <c r="B11" s="2" t="s">
        <v>31</v>
      </c>
      <c r="C11" s="10">
        <v>41585</v>
      </c>
      <c r="D11" s="2" t="s">
        <v>231</v>
      </c>
      <c r="E11" s="2" t="s">
        <v>237</v>
      </c>
      <c r="F11" s="26" t="s">
        <v>16</v>
      </c>
      <c r="G11" s="13" t="s">
        <v>9</v>
      </c>
      <c r="H11" s="2">
        <v>0</v>
      </c>
      <c r="I11" s="2">
        <v>0</v>
      </c>
      <c r="J11" s="2">
        <v>0</v>
      </c>
      <c r="K11" s="2">
        <v>0</v>
      </c>
      <c r="L11" s="2">
        <v>0</v>
      </c>
      <c r="O11" s="8" t="s">
        <v>0</v>
      </c>
      <c r="P11" s="19" t="s">
        <v>1</v>
      </c>
      <c r="Q11" s="9" t="s">
        <v>5</v>
      </c>
      <c r="R11" s="27" t="s">
        <v>6</v>
      </c>
    </row>
    <row r="12" spans="1:18" x14ac:dyDescent="0.25">
      <c r="A12" s="2" t="s">
        <v>30</v>
      </c>
      <c r="B12" s="2" t="s">
        <v>31</v>
      </c>
      <c r="C12" s="10">
        <v>41585</v>
      </c>
      <c r="D12" s="2" t="s">
        <v>231</v>
      </c>
      <c r="E12" s="2" t="s">
        <v>237</v>
      </c>
      <c r="F12" s="26" t="s">
        <v>16</v>
      </c>
      <c r="G12" s="13" t="s">
        <v>10</v>
      </c>
      <c r="H12" s="2">
        <v>0</v>
      </c>
      <c r="I12" s="2">
        <v>0</v>
      </c>
      <c r="J12" s="2">
        <v>0</v>
      </c>
      <c r="K12" s="2">
        <v>0</v>
      </c>
      <c r="L12" s="2">
        <v>0</v>
      </c>
      <c r="O12" s="29">
        <v>41585</v>
      </c>
      <c r="P12" s="20">
        <v>0</v>
      </c>
      <c r="Q12" s="13"/>
      <c r="R12" s="13"/>
    </row>
    <row r="13" spans="1:18" x14ac:dyDescent="0.25">
      <c r="A13" s="2" t="s">
        <v>30</v>
      </c>
      <c r="B13" s="2" t="s">
        <v>31</v>
      </c>
      <c r="C13" s="10">
        <v>41585</v>
      </c>
      <c r="D13" s="2" t="s">
        <v>231</v>
      </c>
      <c r="E13" s="2" t="s">
        <v>237</v>
      </c>
      <c r="F13" s="26" t="s">
        <v>16</v>
      </c>
      <c r="G13" s="13" t="s">
        <v>11</v>
      </c>
      <c r="H13" s="2">
        <v>0</v>
      </c>
      <c r="I13" s="2">
        <v>0</v>
      </c>
      <c r="J13" s="2">
        <v>0</v>
      </c>
      <c r="K13" s="2">
        <v>0</v>
      </c>
      <c r="L13" s="2">
        <v>0</v>
      </c>
      <c r="O13" s="11">
        <v>41914</v>
      </c>
      <c r="P13" s="20">
        <f>O13-O12</f>
        <v>329</v>
      </c>
      <c r="Q13" s="21">
        <f>(AVERAGE(L15:L18))/(P13/365)</f>
        <v>3.9523176291793316</v>
      </c>
      <c r="R13" s="21">
        <f>AVERAGE(L20:L22)/(P13/365)</f>
        <v>0</v>
      </c>
    </row>
    <row r="14" spans="1:18" x14ac:dyDescent="0.25">
      <c r="A14" s="2" t="s">
        <v>30</v>
      </c>
      <c r="B14" s="2" t="s">
        <v>31</v>
      </c>
      <c r="C14" s="10">
        <v>41585</v>
      </c>
      <c r="D14" s="2" t="s">
        <v>231</v>
      </c>
      <c r="E14" s="2" t="s">
        <v>237</v>
      </c>
      <c r="F14" s="26" t="s">
        <v>16</v>
      </c>
      <c r="G14" s="13" t="s">
        <v>12</v>
      </c>
      <c r="H14" s="2">
        <v>0</v>
      </c>
      <c r="I14" s="2">
        <v>0</v>
      </c>
      <c r="J14" s="2">
        <v>0</v>
      </c>
      <c r="K14" s="2">
        <v>0</v>
      </c>
      <c r="L14" s="2">
        <v>0</v>
      </c>
      <c r="O14" s="11">
        <v>42669</v>
      </c>
      <c r="P14" s="20">
        <f>O14-O12</f>
        <v>1084</v>
      </c>
      <c r="Q14" s="22"/>
      <c r="R14" s="23"/>
    </row>
    <row r="15" spans="1:18" x14ac:dyDescent="0.25">
      <c r="A15" s="2" t="s">
        <v>30</v>
      </c>
      <c r="B15" s="2" t="s">
        <v>31</v>
      </c>
      <c r="C15" s="10">
        <v>41914</v>
      </c>
      <c r="D15" s="2" t="s">
        <v>212</v>
      </c>
      <c r="E15" s="2" t="s">
        <v>44</v>
      </c>
      <c r="F15" s="10" t="s">
        <v>17</v>
      </c>
      <c r="G15" s="13" t="s">
        <v>9</v>
      </c>
      <c r="H15" s="2">
        <v>2</v>
      </c>
      <c r="I15" s="2">
        <v>2</v>
      </c>
      <c r="J15" s="2">
        <v>3</v>
      </c>
      <c r="K15" s="2">
        <v>4</v>
      </c>
      <c r="L15" s="2">
        <f>AVERAGE(H15:K15)</f>
        <v>2.75</v>
      </c>
      <c r="O15" s="11"/>
      <c r="P15" s="20"/>
      <c r="Q15" s="22"/>
      <c r="R15" s="23"/>
    </row>
    <row r="16" spans="1:18" x14ac:dyDescent="0.25">
      <c r="A16" s="2" t="s">
        <v>30</v>
      </c>
      <c r="B16" s="2" t="s">
        <v>31</v>
      </c>
      <c r="C16" s="10">
        <v>41914</v>
      </c>
      <c r="D16" s="2" t="s">
        <v>212</v>
      </c>
      <c r="E16" s="2" t="s">
        <v>44</v>
      </c>
      <c r="F16" s="10" t="s">
        <v>17</v>
      </c>
      <c r="G16" s="13" t="s">
        <v>10</v>
      </c>
      <c r="H16" s="2">
        <v>3</v>
      </c>
      <c r="I16" s="2">
        <v>3</v>
      </c>
      <c r="J16" s="2">
        <v>1</v>
      </c>
      <c r="K16" s="2">
        <v>1</v>
      </c>
      <c r="L16" s="2">
        <f t="shared" ref="L16:L22" si="0">AVERAGE(H16:K16)</f>
        <v>2</v>
      </c>
      <c r="O16" s="11"/>
      <c r="P16" s="20"/>
      <c r="Q16" s="22"/>
      <c r="R16" s="13"/>
    </row>
    <row r="17" spans="1:18" x14ac:dyDescent="0.25">
      <c r="A17" s="2" t="s">
        <v>30</v>
      </c>
      <c r="B17" s="2" t="s">
        <v>31</v>
      </c>
      <c r="C17" s="10">
        <v>41914</v>
      </c>
      <c r="D17" s="2" t="s">
        <v>212</v>
      </c>
      <c r="E17" s="2" t="s">
        <v>44</v>
      </c>
      <c r="F17" s="10" t="s">
        <v>17</v>
      </c>
      <c r="G17" s="13" t="s">
        <v>11</v>
      </c>
      <c r="H17" s="2">
        <v>10</v>
      </c>
      <c r="I17" s="2">
        <v>10</v>
      </c>
      <c r="J17" s="2">
        <v>4</v>
      </c>
      <c r="K17" s="2">
        <v>4</v>
      </c>
      <c r="L17" s="2">
        <f t="shared" si="0"/>
        <v>7</v>
      </c>
      <c r="O17" s="11"/>
      <c r="P17" s="20"/>
      <c r="Q17" s="22"/>
      <c r="R17" s="24"/>
    </row>
    <row r="18" spans="1:18" x14ac:dyDescent="0.25">
      <c r="A18" s="2" t="s">
        <v>30</v>
      </c>
      <c r="B18" s="2" t="s">
        <v>31</v>
      </c>
      <c r="C18" s="10">
        <v>41914</v>
      </c>
      <c r="D18" s="2" t="s">
        <v>212</v>
      </c>
      <c r="E18" s="2" t="s">
        <v>44</v>
      </c>
      <c r="F18" s="10" t="s">
        <v>17</v>
      </c>
      <c r="G18" s="13" t="s">
        <v>12</v>
      </c>
      <c r="H18" s="2">
        <v>2</v>
      </c>
      <c r="I18" s="2">
        <v>3</v>
      </c>
      <c r="J18" s="2">
        <v>3</v>
      </c>
      <c r="K18" s="2">
        <v>2</v>
      </c>
      <c r="L18" s="2">
        <f t="shared" si="0"/>
        <v>2.5</v>
      </c>
    </row>
    <row r="19" spans="1:18" x14ac:dyDescent="0.25">
      <c r="A19" s="2" t="s">
        <v>30</v>
      </c>
      <c r="B19" s="2" t="s">
        <v>31</v>
      </c>
      <c r="C19" s="10">
        <v>41914</v>
      </c>
      <c r="D19" s="2" t="s">
        <v>231</v>
      </c>
      <c r="E19" s="2" t="s">
        <v>237</v>
      </c>
      <c r="F19" s="26" t="s">
        <v>16</v>
      </c>
      <c r="G19" s="13" t="s">
        <v>9</v>
      </c>
      <c r="H19" s="2">
        <v>0</v>
      </c>
      <c r="I19" s="2">
        <v>0</v>
      </c>
      <c r="J19" s="2">
        <v>1</v>
      </c>
      <c r="K19" s="2">
        <v>0</v>
      </c>
      <c r="L19" s="2">
        <f t="shared" si="0"/>
        <v>0.25</v>
      </c>
    </row>
    <row r="20" spans="1:18" x14ac:dyDescent="0.25">
      <c r="A20" s="2" t="s">
        <v>30</v>
      </c>
      <c r="B20" s="2" t="s">
        <v>31</v>
      </c>
      <c r="C20" s="10">
        <v>41914</v>
      </c>
      <c r="D20" s="2" t="s">
        <v>231</v>
      </c>
      <c r="E20" s="2" t="s">
        <v>237</v>
      </c>
      <c r="F20" s="26" t="s">
        <v>16</v>
      </c>
      <c r="G20" s="13" t="s">
        <v>10</v>
      </c>
      <c r="H20" s="2">
        <v>0</v>
      </c>
      <c r="I20" s="2">
        <v>0</v>
      </c>
      <c r="J20" s="2">
        <v>0</v>
      </c>
      <c r="K20" s="2">
        <v>0</v>
      </c>
      <c r="L20" s="2">
        <f t="shared" si="0"/>
        <v>0</v>
      </c>
    </row>
    <row r="21" spans="1:18" x14ac:dyDescent="0.25">
      <c r="A21" s="2" t="s">
        <v>30</v>
      </c>
      <c r="B21" s="2" t="s">
        <v>31</v>
      </c>
      <c r="C21" s="10">
        <v>41914</v>
      </c>
      <c r="D21" s="2" t="s">
        <v>231</v>
      </c>
      <c r="E21" s="2" t="s">
        <v>237</v>
      </c>
      <c r="F21" s="26" t="s">
        <v>16</v>
      </c>
      <c r="G21" s="13" t="s">
        <v>11</v>
      </c>
      <c r="H21" s="2">
        <v>0</v>
      </c>
      <c r="I21" s="2">
        <v>0</v>
      </c>
      <c r="J21" s="2">
        <v>0</v>
      </c>
      <c r="K21" s="2">
        <v>0</v>
      </c>
      <c r="L21" s="2">
        <f t="shared" si="0"/>
        <v>0</v>
      </c>
    </row>
    <row r="22" spans="1:18" x14ac:dyDescent="0.25">
      <c r="A22" s="2" t="s">
        <v>30</v>
      </c>
      <c r="B22" s="2" t="s">
        <v>31</v>
      </c>
      <c r="C22" s="10">
        <v>41914</v>
      </c>
      <c r="D22" s="2" t="s">
        <v>231</v>
      </c>
      <c r="E22" s="2" t="s">
        <v>237</v>
      </c>
      <c r="F22" s="26" t="s">
        <v>16</v>
      </c>
      <c r="G22" s="13" t="s">
        <v>12</v>
      </c>
      <c r="H22" s="2">
        <v>0</v>
      </c>
      <c r="I22" s="2">
        <v>0</v>
      </c>
      <c r="J22" s="2">
        <v>0</v>
      </c>
      <c r="K22" s="2">
        <v>0</v>
      </c>
      <c r="L22" s="2">
        <f t="shared" si="0"/>
        <v>0</v>
      </c>
    </row>
    <row r="23" spans="1:18" x14ac:dyDescent="0.25">
      <c r="A23" s="2" t="s">
        <v>30</v>
      </c>
      <c r="B23" s="2" t="s">
        <v>31</v>
      </c>
      <c r="C23" s="10">
        <v>42669</v>
      </c>
      <c r="D23" s="2" t="s">
        <v>231</v>
      </c>
      <c r="E23" s="2" t="s">
        <v>237</v>
      </c>
      <c r="F23" s="26" t="s">
        <v>16</v>
      </c>
      <c r="G23" s="13" t="s">
        <v>9</v>
      </c>
      <c r="H23" s="28"/>
      <c r="I23" s="28"/>
      <c r="J23" s="28"/>
      <c r="K23" s="28"/>
      <c r="L23" s="2">
        <v>0</v>
      </c>
    </row>
    <row r="24" spans="1:18" x14ac:dyDescent="0.25">
      <c r="A24" s="2" t="s">
        <v>30</v>
      </c>
      <c r="B24" s="2" t="s">
        <v>31</v>
      </c>
      <c r="C24" s="10">
        <v>42669</v>
      </c>
      <c r="D24" s="2" t="s">
        <v>231</v>
      </c>
      <c r="E24" s="2" t="s">
        <v>237</v>
      </c>
      <c r="F24" s="26" t="s">
        <v>16</v>
      </c>
      <c r="G24" s="13" t="s">
        <v>10</v>
      </c>
      <c r="H24" s="28"/>
      <c r="I24" s="28"/>
      <c r="J24" s="28"/>
      <c r="K24" s="28"/>
      <c r="L24" s="2">
        <v>0</v>
      </c>
    </row>
    <row r="25" spans="1:18" x14ac:dyDescent="0.25">
      <c r="A25" s="2" t="s">
        <v>30</v>
      </c>
      <c r="B25" s="2" t="s">
        <v>31</v>
      </c>
      <c r="C25" s="10">
        <v>42669</v>
      </c>
      <c r="D25" s="2" t="s">
        <v>231</v>
      </c>
      <c r="E25" s="2" t="s">
        <v>237</v>
      </c>
      <c r="F25" s="26" t="s">
        <v>16</v>
      </c>
      <c r="G25" s="13" t="s">
        <v>11</v>
      </c>
      <c r="H25" s="28"/>
      <c r="I25" s="28"/>
      <c r="J25" s="28"/>
      <c r="K25" s="28"/>
      <c r="L25" s="2">
        <v>0</v>
      </c>
    </row>
    <row r="26" spans="1:18" x14ac:dyDescent="0.25">
      <c r="A26" s="2" t="s">
        <v>30</v>
      </c>
      <c r="B26" s="2" t="s">
        <v>31</v>
      </c>
      <c r="C26" s="10">
        <v>42669</v>
      </c>
      <c r="D26" s="2" t="s">
        <v>231</v>
      </c>
      <c r="E26" s="2" t="s">
        <v>237</v>
      </c>
      <c r="F26" s="26" t="s">
        <v>16</v>
      </c>
      <c r="G26" s="13" t="s">
        <v>12</v>
      </c>
      <c r="H26" s="28"/>
      <c r="I26" s="28"/>
      <c r="J26" s="28"/>
      <c r="K26" s="28"/>
      <c r="L26" s="2">
        <v>0</v>
      </c>
    </row>
    <row r="27" spans="1:18" x14ac:dyDescent="0.25">
      <c r="A27" s="2" t="s">
        <v>30</v>
      </c>
      <c r="B27" s="2" t="s">
        <v>31</v>
      </c>
      <c r="C27" s="10">
        <v>42669</v>
      </c>
      <c r="D27" s="2" t="s">
        <v>212</v>
      </c>
      <c r="E27" s="2" t="s">
        <v>44</v>
      </c>
      <c r="F27" s="10" t="s">
        <v>17</v>
      </c>
      <c r="G27" s="13" t="s">
        <v>9</v>
      </c>
      <c r="H27" s="2">
        <v>9</v>
      </c>
      <c r="I27" s="2">
        <v>10</v>
      </c>
      <c r="J27" s="2">
        <v>9</v>
      </c>
      <c r="K27" s="2">
        <v>8</v>
      </c>
      <c r="L27" s="2">
        <f t="shared" ref="L27:L30" si="1">AVERAGE(H27:K27)</f>
        <v>9</v>
      </c>
    </row>
    <row r="28" spans="1:18" x14ac:dyDescent="0.25">
      <c r="A28" s="2" t="s">
        <v>30</v>
      </c>
      <c r="B28" s="2" t="s">
        <v>31</v>
      </c>
      <c r="C28" s="10">
        <v>42669</v>
      </c>
      <c r="D28" s="2" t="s">
        <v>212</v>
      </c>
      <c r="E28" s="2" t="s">
        <v>44</v>
      </c>
      <c r="F28" s="10" t="s">
        <v>17</v>
      </c>
      <c r="G28" s="13" t="s">
        <v>10</v>
      </c>
      <c r="H28" s="2">
        <v>10</v>
      </c>
      <c r="I28" s="2">
        <v>11</v>
      </c>
      <c r="J28" s="2">
        <v>8</v>
      </c>
      <c r="K28" s="2">
        <v>11</v>
      </c>
      <c r="L28" s="2">
        <f t="shared" si="1"/>
        <v>10</v>
      </c>
    </row>
    <row r="29" spans="1:18" x14ac:dyDescent="0.25">
      <c r="A29" s="2" t="s">
        <v>30</v>
      </c>
      <c r="B29" s="2" t="s">
        <v>31</v>
      </c>
      <c r="C29" s="10">
        <v>42669</v>
      </c>
      <c r="D29" s="2" t="s">
        <v>212</v>
      </c>
      <c r="E29" s="2" t="s">
        <v>44</v>
      </c>
      <c r="F29" s="10" t="s">
        <v>17</v>
      </c>
      <c r="G29" s="13" t="s">
        <v>11</v>
      </c>
      <c r="H29" s="2">
        <v>4</v>
      </c>
      <c r="I29" s="2">
        <v>6</v>
      </c>
      <c r="J29" s="2">
        <v>7</v>
      </c>
      <c r="K29" s="2">
        <v>10</v>
      </c>
      <c r="L29" s="2">
        <f t="shared" si="1"/>
        <v>6.75</v>
      </c>
    </row>
    <row r="30" spans="1:18" x14ac:dyDescent="0.25">
      <c r="A30" s="2" t="s">
        <v>30</v>
      </c>
      <c r="B30" s="2" t="s">
        <v>31</v>
      </c>
      <c r="C30" s="10">
        <v>42669</v>
      </c>
      <c r="D30" s="2" t="s">
        <v>212</v>
      </c>
      <c r="E30" s="2" t="s">
        <v>44</v>
      </c>
      <c r="F30" s="10" t="s">
        <v>17</v>
      </c>
      <c r="G30" s="13" t="s">
        <v>12</v>
      </c>
      <c r="H30" s="2">
        <v>8</v>
      </c>
      <c r="I30" s="2">
        <v>3</v>
      </c>
      <c r="J30" s="2">
        <v>6</v>
      </c>
      <c r="K30" s="2">
        <v>7</v>
      </c>
      <c r="L30" s="2">
        <f t="shared" si="1"/>
        <v>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40" workbookViewId="0">
      <selection activeCell="J54" sqref="J54"/>
    </sheetView>
  </sheetViews>
  <sheetFormatPr defaultRowHeight="15" x14ac:dyDescent="0.25"/>
  <cols>
    <col min="1" max="1" width="14.42578125" customWidth="1"/>
    <col min="2" max="2" width="16.28515625" customWidth="1"/>
    <col min="3" max="3" width="9.7109375" customWidth="1"/>
    <col min="4" max="4" width="10.7109375" customWidth="1"/>
    <col min="5" max="5" width="12" bestFit="1" customWidth="1"/>
    <col min="6" max="6" width="14.42578125" customWidth="1"/>
    <col min="7" max="7" width="16.28515625" bestFit="1" customWidth="1"/>
    <col min="8" max="8" width="9.7109375" bestFit="1" customWidth="1"/>
    <col min="9" max="9" width="13.140625" customWidth="1"/>
    <col min="10" max="10" width="16.28515625" customWidth="1"/>
    <col min="11" max="11" width="9.7109375" bestFit="1" customWidth="1"/>
    <col min="12" max="12" width="10.7109375" bestFit="1" customWidth="1"/>
    <col min="13" max="13" width="11.28515625" bestFit="1" customWidth="1"/>
  </cols>
  <sheetData>
    <row r="1" spans="1:5" x14ac:dyDescent="0.25">
      <c r="A1" s="250" t="s">
        <v>208</v>
      </c>
      <c r="B1" s="250" t="s">
        <v>207</v>
      </c>
    </row>
    <row r="2" spans="1:5" x14ac:dyDescent="0.25">
      <c r="A2" s="250" t="s">
        <v>205</v>
      </c>
      <c r="B2" s="38">
        <v>41585</v>
      </c>
      <c r="C2" s="38">
        <v>41914</v>
      </c>
      <c r="D2" s="38">
        <v>42669</v>
      </c>
      <c r="E2" s="38" t="s">
        <v>206</v>
      </c>
    </row>
    <row r="3" spans="1:5" x14ac:dyDescent="0.25">
      <c r="A3" s="251" t="s">
        <v>246</v>
      </c>
      <c r="B3" s="252">
        <v>0</v>
      </c>
      <c r="C3" s="252">
        <v>6.25E-2</v>
      </c>
      <c r="D3" s="252">
        <v>0</v>
      </c>
      <c r="E3" s="252">
        <v>2.0833333333333332E-2</v>
      </c>
    </row>
    <row r="4" spans="1:5" x14ac:dyDescent="0.25">
      <c r="A4" s="251" t="s">
        <v>247</v>
      </c>
      <c r="B4" s="252">
        <v>0</v>
      </c>
      <c r="C4" s="252">
        <v>3.5625</v>
      </c>
      <c r="D4" s="252">
        <v>7.9375</v>
      </c>
      <c r="E4" s="252">
        <v>3.8333333333333335</v>
      </c>
    </row>
    <row r="5" spans="1:5" x14ac:dyDescent="0.25">
      <c r="A5" s="251" t="s">
        <v>206</v>
      </c>
      <c r="B5" s="252">
        <v>0</v>
      </c>
      <c r="C5" s="252">
        <v>1.8125</v>
      </c>
      <c r="D5" s="252">
        <v>3.96875</v>
      </c>
      <c r="E5" s="252">
        <v>1.9270833333333333</v>
      </c>
    </row>
    <row r="8" spans="1:5" x14ac:dyDescent="0.25">
      <c r="A8" t="str">
        <f>'Newbury, PRNWR PT'!A2</f>
        <v>Row Labels</v>
      </c>
      <c r="B8" s="252"/>
      <c r="C8" s="252"/>
      <c r="D8" s="252"/>
      <c r="E8" s="252"/>
    </row>
    <row r="9" spans="1:5" x14ac:dyDescent="0.25">
      <c r="B9" s="38">
        <f>'Newbury, PRNWR PT'!B2</f>
        <v>41585</v>
      </c>
      <c r="C9" s="38">
        <f>'Newbury, PRNWR PT'!C2</f>
        <v>41914</v>
      </c>
      <c r="D9" s="38">
        <f>'Newbury, PRNWR PT'!D2</f>
        <v>42669</v>
      </c>
    </row>
    <row r="10" spans="1:5" x14ac:dyDescent="0.25">
      <c r="A10" s="251" t="s">
        <v>235</v>
      </c>
      <c r="B10" s="252">
        <v>0</v>
      </c>
      <c r="C10" s="252">
        <v>6.25E-2</v>
      </c>
      <c r="D10" s="252">
        <v>0</v>
      </c>
    </row>
    <row r="11" spans="1:5" x14ac:dyDescent="0.25">
      <c r="A11" s="251" t="s">
        <v>236</v>
      </c>
      <c r="B11" s="252">
        <v>0</v>
      </c>
      <c r="C11" s="252">
        <v>3.5625</v>
      </c>
      <c r="D11" s="252">
        <v>7.9375</v>
      </c>
    </row>
    <row r="12" spans="1:5" x14ac:dyDescent="0.25">
      <c r="C12" s="6"/>
      <c r="D12" s="6"/>
    </row>
    <row r="13" spans="1:5" x14ac:dyDescent="0.25">
      <c r="C13" s="6"/>
      <c r="D13" s="6"/>
    </row>
    <row r="14" spans="1:5" x14ac:dyDescent="0.25">
      <c r="C14" s="6"/>
      <c r="D14" s="6"/>
    </row>
    <row r="15" spans="1:5" x14ac:dyDescent="0.25">
      <c r="D15" s="252"/>
    </row>
    <row r="16" spans="1:5" x14ac:dyDescent="0.25">
      <c r="D16" s="252"/>
    </row>
    <row r="37" spans="1:5" x14ac:dyDescent="0.25">
      <c r="A37" s="250" t="s">
        <v>250</v>
      </c>
      <c r="B37" s="250" t="s">
        <v>207</v>
      </c>
    </row>
    <row r="38" spans="1:5" x14ac:dyDescent="0.25">
      <c r="A38" s="250" t="s">
        <v>205</v>
      </c>
      <c r="B38" s="38">
        <v>41585</v>
      </c>
      <c r="C38" s="38">
        <v>41914</v>
      </c>
      <c r="D38" s="38">
        <v>42669</v>
      </c>
      <c r="E38" s="38" t="s">
        <v>206</v>
      </c>
    </row>
    <row r="39" spans="1:5" x14ac:dyDescent="0.25">
      <c r="A39" s="251" t="s">
        <v>17</v>
      </c>
      <c r="B39" s="252">
        <v>0</v>
      </c>
      <c r="C39" s="252">
        <v>14.25</v>
      </c>
      <c r="D39" s="252">
        <v>31.75</v>
      </c>
      <c r="E39" s="252">
        <v>46</v>
      </c>
    </row>
    <row r="40" spans="1:5" x14ac:dyDescent="0.25">
      <c r="A40" s="251" t="s">
        <v>16</v>
      </c>
      <c r="B40" s="252">
        <v>0</v>
      </c>
      <c r="C40" s="252">
        <v>0.25</v>
      </c>
      <c r="D40" s="252">
        <v>0</v>
      </c>
      <c r="E40" s="252">
        <v>0.25</v>
      </c>
    </row>
    <row r="41" spans="1:5" x14ac:dyDescent="0.25">
      <c r="A41" s="251" t="s">
        <v>206</v>
      </c>
      <c r="B41" s="252">
        <v>0</v>
      </c>
      <c r="C41" s="252">
        <v>14.5</v>
      </c>
      <c r="D41" s="252">
        <v>31.75</v>
      </c>
      <c r="E41" s="252">
        <v>46.25</v>
      </c>
    </row>
    <row r="43" spans="1:5" x14ac:dyDescent="0.25">
      <c r="A43" t="str">
        <f>'Newbury, PRNWR PT'!A38</f>
        <v>Row Labels</v>
      </c>
    </row>
    <row r="44" spans="1:5" x14ac:dyDescent="0.25">
      <c r="B44" s="38">
        <f>'Newbury, PRNWR PT'!B38</f>
        <v>41585</v>
      </c>
      <c r="C44" s="38">
        <f>'Newbury, PRNWR PT'!C38</f>
        <v>41914</v>
      </c>
      <c r="D44" s="38">
        <f>'Newbury, PRNWR PT'!D38</f>
        <v>42669</v>
      </c>
    </row>
    <row r="45" spans="1:5" x14ac:dyDescent="0.25">
      <c r="A45" t="str">
        <f>'Newbury, PRNWR PT'!A39</f>
        <v>Downstream</v>
      </c>
      <c r="B45">
        <f>'Newbury, PRNWR PT'!B39</f>
        <v>0</v>
      </c>
      <c r="C45">
        <f>'Newbury, PRNWR PT'!C39</f>
        <v>14.25</v>
      </c>
      <c r="D45">
        <f>'Newbury, PRNWR PT'!D39</f>
        <v>31.75</v>
      </c>
    </row>
    <row r="46" spans="1:5" x14ac:dyDescent="0.25">
      <c r="A46" t="str">
        <f>'Newbury, PRNWR PT'!A40</f>
        <v>Upstream</v>
      </c>
      <c r="B46">
        <f>'Newbury, PRNWR PT'!B40</f>
        <v>0</v>
      </c>
      <c r="C46">
        <f>'Newbury, PRNWR PT'!C40</f>
        <v>0.25</v>
      </c>
      <c r="D46">
        <f>'Newbury, PRNWR PT'!D40</f>
        <v>0</v>
      </c>
    </row>
  </sheetData>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pane ySplit="2" topLeftCell="A6" activePane="bottomLeft" state="frozen"/>
      <selection pane="bottomLeft" activeCell="P17" sqref="P17"/>
    </sheetView>
  </sheetViews>
  <sheetFormatPr defaultRowHeight="15" x14ac:dyDescent="0.25"/>
  <cols>
    <col min="2" max="3" width="12.42578125" customWidth="1"/>
    <col min="4" max="4" width="11.85546875" customWidth="1"/>
    <col min="5" max="5" width="10.28515625" bestFit="1" customWidth="1"/>
    <col min="6" max="6" width="10.28515625" style="6" customWidth="1"/>
    <col min="14" max="14" width="11.28515625" customWidth="1"/>
  </cols>
  <sheetData>
    <row r="1" spans="1:17" x14ac:dyDescent="0.25">
      <c r="H1" s="32" t="s">
        <v>27</v>
      </c>
      <c r="I1" s="33" t="s">
        <v>39</v>
      </c>
    </row>
    <row r="2" spans="1:17" x14ac:dyDescent="0.25">
      <c r="A2" s="14" t="s">
        <v>23</v>
      </c>
      <c r="B2" s="14" t="s">
        <v>21</v>
      </c>
      <c r="C2" s="14" t="s">
        <v>0</v>
      </c>
      <c r="D2" s="14" t="s">
        <v>8</v>
      </c>
      <c r="E2" s="14" t="s">
        <v>14</v>
      </c>
      <c r="F2" s="14" t="s">
        <v>198</v>
      </c>
      <c r="G2" s="14" t="s">
        <v>13</v>
      </c>
      <c r="H2" s="262" t="s">
        <v>201</v>
      </c>
      <c r="I2" s="258" t="s">
        <v>202</v>
      </c>
      <c r="J2" s="258" t="s">
        <v>203</v>
      </c>
      <c r="K2" s="258" t="s">
        <v>204</v>
      </c>
      <c r="L2" s="14" t="s">
        <v>3</v>
      </c>
      <c r="N2" s="6" t="s">
        <v>25</v>
      </c>
      <c r="O2" s="6"/>
      <c r="P2" s="6"/>
      <c r="Q2" s="6"/>
    </row>
    <row r="3" spans="1:17" x14ac:dyDescent="0.25">
      <c r="A3" s="11" t="s">
        <v>215</v>
      </c>
      <c r="B3" s="11" t="s">
        <v>225</v>
      </c>
      <c r="C3" s="11">
        <v>41942</v>
      </c>
      <c r="D3" s="260" t="s">
        <v>226</v>
      </c>
      <c r="E3" s="11" t="s">
        <v>237</v>
      </c>
      <c r="F3" s="11" t="s">
        <v>16</v>
      </c>
      <c r="G3" s="11" t="s">
        <v>9</v>
      </c>
      <c r="H3" s="260">
        <v>0</v>
      </c>
      <c r="I3" s="260">
        <v>0</v>
      </c>
      <c r="J3" s="260">
        <v>0</v>
      </c>
      <c r="K3" s="260">
        <v>0</v>
      </c>
      <c r="L3" s="260">
        <v>0</v>
      </c>
      <c r="N3" s="25">
        <v>41942</v>
      </c>
      <c r="O3" s="5"/>
      <c r="P3" s="5"/>
      <c r="Q3" s="5"/>
    </row>
    <row r="4" spans="1:17" x14ac:dyDescent="0.25">
      <c r="A4" s="11" t="s">
        <v>215</v>
      </c>
      <c r="B4" s="11" t="s">
        <v>225</v>
      </c>
      <c r="C4" s="11">
        <v>41942</v>
      </c>
      <c r="D4" s="260" t="s">
        <v>226</v>
      </c>
      <c r="E4" s="11" t="s">
        <v>237</v>
      </c>
      <c r="F4" s="11" t="s">
        <v>16</v>
      </c>
      <c r="G4" s="11" t="s">
        <v>10</v>
      </c>
      <c r="H4" s="260">
        <v>0</v>
      </c>
      <c r="I4" s="260">
        <v>0</v>
      </c>
      <c r="J4" s="260">
        <v>0</v>
      </c>
      <c r="K4" s="260">
        <v>0</v>
      </c>
      <c r="L4" s="260">
        <v>0</v>
      </c>
      <c r="N4" s="8" t="s">
        <v>0</v>
      </c>
      <c r="O4" s="19" t="s">
        <v>1</v>
      </c>
      <c r="P4" s="9" t="s">
        <v>44</v>
      </c>
      <c r="Q4" s="27" t="s">
        <v>6</v>
      </c>
    </row>
    <row r="5" spans="1:17" x14ac:dyDescent="0.25">
      <c r="A5" s="11" t="s">
        <v>215</v>
      </c>
      <c r="B5" s="11" t="s">
        <v>225</v>
      </c>
      <c r="C5" s="11">
        <v>41942</v>
      </c>
      <c r="D5" s="260" t="s">
        <v>226</v>
      </c>
      <c r="E5" s="11" t="s">
        <v>237</v>
      </c>
      <c r="F5" s="11" t="s">
        <v>16</v>
      </c>
      <c r="G5" s="11" t="s">
        <v>11</v>
      </c>
      <c r="H5" s="260">
        <v>0</v>
      </c>
      <c r="I5" s="260">
        <v>0</v>
      </c>
      <c r="J5" s="260">
        <v>0</v>
      </c>
      <c r="K5" s="260">
        <v>0</v>
      </c>
      <c r="L5" s="260">
        <v>0</v>
      </c>
      <c r="N5" s="25">
        <v>41942</v>
      </c>
      <c r="O5" s="20">
        <v>0</v>
      </c>
      <c r="P5" s="13"/>
      <c r="Q5" s="13"/>
    </row>
    <row r="6" spans="1:17" x14ac:dyDescent="0.25">
      <c r="A6" s="11" t="s">
        <v>215</v>
      </c>
      <c r="B6" s="11" t="s">
        <v>225</v>
      </c>
      <c r="C6" s="11">
        <v>41942</v>
      </c>
      <c r="D6" s="260" t="s">
        <v>226</v>
      </c>
      <c r="E6" s="11" t="s">
        <v>237</v>
      </c>
      <c r="F6" s="11" t="s">
        <v>16</v>
      </c>
      <c r="G6" s="11" t="s">
        <v>12</v>
      </c>
      <c r="H6" s="260">
        <v>0</v>
      </c>
      <c r="I6" s="260">
        <v>0</v>
      </c>
      <c r="J6" s="260">
        <v>0</v>
      </c>
      <c r="K6" s="260">
        <v>0</v>
      </c>
      <c r="L6" s="260">
        <v>0</v>
      </c>
      <c r="N6" s="29">
        <v>43066</v>
      </c>
      <c r="O6" s="20">
        <f>N6-N5</f>
        <v>1124</v>
      </c>
      <c r="P6" s="21">
        <f>(AVERAGE(J15:J26))/(O6/365)</f>
        <v>1.269411193788418</v>
      </c>
      <c r="Q6" s="21">
        <f>AVERAGE(J2:J25)/(O6/365)</f>
        <v>0.61994500161759958</v>
      </c>
    </row>
    <row r="7" spans="1:17" x14ac:dyDescent="0.25">
      <c r="A7" s="11" t="s">
        <v>215</v>
      </c>
      <c r="B7" s="11" t="s">
        <v>225</v>
      </c>
      <c r="C7" s="11">
        <v>41942</v>
      </c>
      <c r="D7" s="260" t="s">
        <v>211</v>
      </c>
      <c r="E7" s="11" t="s">
        <v>237</v>
      </c>
      <c r="F7" s="11" t="s">
        <v>16</v>
      </c>
      <c r="G7" s="11" t="s">
        <v>9</v>
      </c>
      <c r="H7" s="260">
        <v>0</v>
      </c>
      <c r="I7" s="260">
        <v>0</v>
      </c>
      <c r="J7" s="260">
        <v>0</v>
      </c>
      <c r="K7" s="260">
        <v>0</v>
      </c>
      <c r="L7" s="260">
        <v>0</v>
      </c>
      <c r="N7" s="11"/>
      <c r="O7" s="20"/>
      <c r="P7" s="22"/>
      <c r="Q7" s="23"/>
    </row>
    <row r="8" spans="1:17" x14ac:dyDescent="0.25">
      <c r="A8" s="11" t="s">
        <v>215</v>
      </c>
      <c r="B8" s="11" t="s">
        <v>225</v>
      </c>
      <c r="C8" s="11">
        <v>41942</v>
      </c>
      <c r="D8" s="260" t="s">
        <v>211</v>
      </c>
      <c r="E8" s="11" t="s">
        <v>237</v>
      </c>
      <c r="F8" s="11" t="s">
        <v>16</v>
      </c>
      <c r="G8" s="11" t="s">
        <v>10</v>
      </c>
      <c r="H8" s="260">
        <v>0</v>
      </c>
      <c r="I8" s="260">
        <v>0</v>
      </c>
      <c r="J8" s="260">
        <v>0</v>
      </c>
      <c r="K8" s="260">
        <v>0</v>
      </c>
      <c r="L8" s="260">
        <v>0</v>
      </c>
      <c r="N8" s="11"/>
      <c r="O8" s="20"/>
      <c r="P8" s="22"/>
      <c r="Q8" s="23"/>
    </row>
    <row r="9" spans="1:17" x14ac:dyDescent="0.25">
      <c r="A9" s="11" t="s">
        <v>215</v>
      </c>
      <c r="B9" s="11" t="s">
        <v>225</v>
      </c>
      <c r="C9" s="11">
        <v>41942</v>
      </c>
      <c r="D9" s="260" t="s">
        <v>211</v>
      </c>
      <c r="E9" s="11" t="s">
        <v>237</v>
      </c>
      <c r="F9" s="11" t="s">
        <v>16</v>
      </c>
      <c r="G9" s="11" t="s">
        <v>11</v>
      </c>
      <c r="H9" s="260">
        <v>0</v>
      </c>
      <c r="I9" s="260">
        <v>0</v>
      </c>
      <c r="J9" s="260">
        <v>0</v>
      </c>
      <c r="K9" s="260">
        <v>0</v>
      </c>
      <c r="L9" s="260">
        <v>0</v>
      </c>
      <c r="N9" s="11"/>
      <c r="O9" s="20"/>
      <c r="P9" s="22"/>
      <c r="Q9" s="13"/>
    </row>
    <row r="10" spans="1:17" x14ac:dyDescent="0.25">
      <c r="A10" s="11" t="s">
        <v>215</v>
      </c>
      <c r="B10" s="11" t="s">
        <v>225</v>
      </c>
      <c r="C10" s="11">
        <v>41942</v>
      </c>
      <c r="D10" s="260" t="s">
        <v>211</v>
      </c>
      <c r="E10" s="11" t="s">
        <v>237</v>
      </c>
      <c r="F10" s="11" t="s">
        <v>16</v>
      </c>
      <c r="G10" s="11" t="s">
        <v>12</v>
      </c>
      <c r="H10" s="260">
        <v>0</v>
      </c>
      <c r="I10" s="260">
        <v>0</v>
      </c>
      <c r="J10" s="260">
        <v>0</v>
      </c>
      <c r="K10" s="260">
        <v>0</v>
      </c>
      <c r="L10" s="260">
        <v>0</v>
      </c>
      <c r="N10" s="11"/>
      <c r="O10" s="20"/>
      <c r="P10" s="22"/>
      <c r="Q10" s="24"/>
    </row>
    <row r="11" spans="1:17" x14ac:dyDescent="0.25">
      <c r="A11" s="11" t="s">
        <v>215</v>
      </c>
      <c r="B11" s="11" t="s">
        <v>225</v>
      </c>
      <c r="C11" s="11">
        <v>41942</v>
      </c>
      <c r="D11" s="260" t="s">
        <v>213</v>
      </c>
      <c r="E11" s="11" t="s">
        <v>237</v>
      </c>
      <c r="F11" s="11" t="s">
        <v>16</v>
      </c>
      <c r="G11" s="11" t="s">
        <v>9</v>
      </c>
      <c r="H11" s="260">
        <v>0</v>
      </c>
      <c r="I11" s="260">
        <v>0</v>
      </c>
      <c r="J11" s="260">
        <v>0</v>
      </c>
      <c r="K11" s="260">
        <v>0</v>
      </c>
      <c r="L11" s="260">
        <v>0</v>
      </c>
    </row>
    <row r="12" spans="1:17" x14ac:dyDescent="0.25">
      <c r="A12" s="11" t="s">
        <v>215</v>
      </c>
      <c r="B12" s="11" t="s">
        <v>225</v>
      </c>
      <c r="C12" s="11">
        <v>41942</v>
      </c>
      <c r="D12" s="260" t="s">
        <v>213</v>
      </c>
      <c r="E12" s="11" t="s">
        <v>237</v>
      </c>
      <c r="F12" s="11" t="s">
        <v>16</v>
      </c>
      <c r="G12" s="11" t="s">
        <v>10</v>
      </c>
      <c r="H12" s="260">
        <v>0</v>
      </c>
      <c r="I12" s="260">
        <v>0</v>
      </c>
      <c r="J12" s="260">
        <v>0</v>
      </c>
      <c r="K12" s="260">
        <v>0</v>
      </c>
      <c r="L12" s="260">
        <v>0</v>
      </c>
    </row>
    <row r="13" spans="1:17" x14ac:dyDescent="0.25">
      <c r="A13" s="11" t="s">
        <v>215</v>
      </c>
      <c r="B13" s="11" t="s">
        <v>225</v>
      </c>
      <c r="C13" s="11">
        <v>41942</v>
      </c>
      <c r="D13" s="260" t="s">
        <v>213</v>
      </c>
      <c r="E13" s="11" t="s">
        <v>237</v>
      </c>
      <c r="F13" s="11" t="s">
        <v>16</v>
      </c>
      <c r="G13" s="11" t="s">
        <v>11</v>
      </c>
      <c r="H13" s="260">
        <v>0</v>
      </c>
      <c r="I13" s="260">
        <v>0</v>
      </c>
      <c r="J13" s="260">
        <v>0</v>
      </c>
      <c r="K13" s="260">
        <v>0</v>
      </c>
      <c r="L13" s="260">
        <v>0</v>
      </c>
    </row>
    <row r="14" spans="1:17" x14ac:dyDescent="0.25">
      <c r="A14" s="11" t="s">
        <v>215</v>
      </c>
      <c r="B14" s="11" t="s">
        <v>225</v>
      </c>
      <c r="C14" s="11">
        <v>41942</v>
      </c>
      <c r="D14" s="260" t="s">
        <v>213</v>
      </c>
      <c r="E14" s="11" t="s">
        <v>237</v>
      </c>
      <c r="F14" s="11" t="s">
        <v>16</v>
      </c>
      <c r="G14" s="11" t="s">
        <v>12</v>
      </c>
      <c r="H14" s="260">
        <v>0</v>
      </c>
      <c r="I14" s="260">
        <v>0</v>
      </c>
      <c r="J14" s="260">
        <v>0</v>
      </c>
      <c r="K14" s="260">
        <v>0</v>
      </c>
      <c r="L14" s="260">
        <v>0</v>
      </c>
    </row>
    <row r="15" spans="1:17" x14ac:dyDescent="0.25">
      <c r="A15" s="11" t="s">
        <v>215</v>
      </c>
      <c r="B15" s="11" t="s">
        <v>225</v>
      </c>
      <c r="C15" s="11">
        <v>43066</v>
      </c>
      <c r="D15" s="260" t="s">
        <v>226</v>
      </c>
      <c r="E15" s="11" t="s">
        <v>237</v>
      </c>
      <c r="F15" s="11" t="s">
        <v>16</v>
      </c>
      <c r="G15" s="11" t="s">
        <v>9</v>
      </c>
      <c r="H15" s="2">
        <v>3</v>
      </c>
      <c r="I15" s="2">
        <v>4</v>
      </c>
      <c r="J15" s="2">
        <v>5</v>
      </c>
      <c r="K15" s="2">
        <v>5</v>
      </c>
      <c r="L15" s="2">
        <f t="shared" ref="L15:L26" si="0">AVERAGE(H15:K15)</f>
        <v>4.25</v>
      </c>
    </row>
    <row r="16" spans="1:17" x14ac:dyDescent="0.25">
      <c r="A16" s="11" t="s">
        <v>215</v>
      </c>
      <c r="B16" s="11" t="s">
        <v>225</v>
      </c>
      <c r="C16" s="11">
        <v>43066</v>
      </c>
      <c r="D16" s="260" t="s">
        <v>226</v>
      </c>
      <c r="E16" s="11" t="s">
        <v>237</v>
      </c>
      <c r="F16" s="11" t="s">
        <v>16</v>
      </c>
      <c r="G16" s="11" t="s">
        <v>10</v>
      </c>
      <c r="H16" s="2">
        <v>5</v>
      </c>
      <c r="I16" s="2">
        <v>4</v>
      </c>
      <c r="J16" s="2">
        <v>3</v>
      </c>
      <c r="K16" s="2">
        <v>5</v>
      </c>
      <c r="L16" s="2">
        <f t="shared" si="0"/>
        <v>4.25</v>
      </c>
    </row>
    <row r="17" spans="1:12" x14ac:dyDescent="0.25">
      <c r="A17" s="11" t="s">
        <v>215</v>
      </c>
      <c r="B17" s="11" t="s">
        <v>225</v>
      </c>
      <c r="C17" s="11">
        <v>43066</v>
      </c>
      <c r="D17" s="260" t="s">
        <v>226</v>
      </c>
      <c r="E17" s="11" t="s">
        <v>237</v>
      </c>
      <c r="F17" s="11" t="s">
        <v>16</v>
      </c>
      <c r="G17" s="11" t="s">
        <v>11</v>
      </c>
      <c r="H17" s="2">
        <v>5</v>
      </c>
      <c r="I17" s="2">
        <v>4</v>
      </c>
      <c r="J17" s="2">
        <v>2</v>
      </c>
      <c r="K17" s="2">
        <v>5</v>
      </c>
      <c r="L17" s="2">
        <f t="shared" si="0"/>
        <v>4</v>
      </c>
    </row>
    <row r="18" spans="1:12" x14ac:dyDescent="0.25">
      <c r="A18" s="11" t="s">
        <v>215</v>
      </c>
      <c r="B18" s="11" t="s">
        <v>225</v>
      </c>
      <c r="C18" s="11">
        <v>43066</v>
      </c>
      <c r="D18" s="260" t="s">
        <v>226</v>
      </c>
      <c r="E18" s="11" t="s">
        <v>237</v>
      </c>
      <c r="F18" s="11" t="s">
        <v>16</v>
      </c>
      <c r="G18" s="11" t="s">
        <v>12</v>
      </c>
      <c r="H18" s="2">
        <v>2</v>
      </c>
      <c r="I18" s="2">
        <v>3</v>
      </c>
      <c r="J18" s="2">
        <v>4</v>
      </c>
      <c r="K18" s="2">
        <v>5</v>
      </c>
      <c r="L18" s="2">
        <f t="shared" si="0"/>
        <v>3.5</v>
      </c>
    </row>
    <row r="19" spans="1:12" x14ac:dyDescent="0.25">
      <c r="A19" s="11" t="s">
        <v>215</v>
      </c>
      <c r="B19" s="11" t="s">
        <v>225</v>
      </c>
      <c r="C19" s="11">
        <v>43066</v>
      </c>
      <c r="D19" s="260" t="s">
        <v>211</v>
      </c>
      <c r="E19" s="11" t="s">
        <v>237</v>
      </c>
      <c r="F19" s="11" t="s">
        <v>16</v>
      </c>
      <c r="G19" s="11" t="s">
        <v>9</v>
      </c>
      <c r="H19" s="2">
        <v>26</v>
      </c>
      <c r="I19" s="2">
        <v>15</v>
      </c>
      <c r="J19" s="2">
        <v>5</v>
      </c>
      <c r="K19" s="2">
        <v>5</v>
      </c>
      <c r="L19" s="2">
        <f t="shared" si="0"/>
        <v>12.75</v>
      </c>
    </row>
    <row r="20" spans="1:12" x14ac:dyDescent="0.25">
      <c r="A20" s="11" t="s">
        <v>215</v>
      </c>
      <c r="B20" s="11" t="s">
        <v>225</v>
      </c>
      <c r="C20" s="11">
        <v>43066</v>
      </c>
      <c r="D20" s="260" t="s">
        <v>211</v>
      </c>
      <c r="E20" s="11" t="s">
        <v>237</v>
      </c>
      <c r="F20" s="11" t="s">
        <v>16</v>
      </c>
      <c r="G20" s="11" t="s">
        <v>10</v>
      </c>
      <c r="H20" s="2">
        <v>20</v>
      </c>
      <c r="I20" s="2">
        <v>5</v>
      </c>
      <c r="J20" s="2">
        <v>7</v>
      </c>
      <c r="K20" s="2">
        <v>3</v>
      </c>
      <c r="L20" s="2">
        <f t="shared" si="0"/>
        <v>8.75</v>
      </c>
    </row>
    <row r="21" spans="1:12" x14ac:dyDescent="0.25">
      <c r="A21" s="11" t="s">
        <v>215</v>
      </c>
      <c r="B21" s="11" t="s">
        <v>225</v>
      </c>
      <c r="C21" s="11">
        <v>43066</v>
      </c>
      <c r="D21" s="260" t="s">
        <v>211</v>
      </c>
      <c r="E21" s="11" t="s">
        <v>237</v>
      </c>
      <c r="F21" s="11" t="s">
        <v>16</v>
      </c>
      <c r="G21" s="11" t="s">
        <v>11</v>
      </c>
      <c r="H21" s="2">
        <v>1</v>
      </c>
      <c r="I21" s="2">
        <v>4</v>
      </c>
      <c r="J21" s="33"/>
      <c r="K21" s="2">
        <v>2</v>
      </c>
      <c r="L21" s="2">
        <f t="shared" si="0"/>
        <v>2.3333333333333335</v>
      </c>
    </row>
    <row r="22" spans="1:12" x14ac:dyDescent="0.25">
      <c r="A22" s="11" t="s">
        <v>215</v>
      </c>
      <c r="B22" s="11" t="s">
        <v>225</v>
      </c>
      <c r="C22" s="11">
        <v>43066</v>
      </c>
      <c r="D22" s="260" t="s">
        <v>211</v>
      </c>
      <c r="E22" s="11" t="s">
        <v>237</v>
      </c>
      <c r="F22" s="11" t="s">
        <v>16</v>
      </c>
      <c r="G22" s="11" t="s">
        <v>12</v>
      </c>
      <c r="H22" s="2">
        <v>5</v>
      </c>
      <c r="I22" s="2">
        <v>3</v>
      </c>
      <c r="J22" s="2">
        <v>6</v>
      </c>
      <c r="K22" s="2">
        <v>5</v>
      </c>
      <c r="L22" s="2">
        <f t="shared" si="0"/>
        <v>4.75</v>
      </c>
    </row>
    <row r="23" spans="1:12" x14ac:dyDescent="0.25">
      <c r="A23" s="11" t="s">
        <v>215</v>
      </c>
      <c r="B23" s="11" t="s">
        <v>225</v>
      </c>
      <c r="C23" s="11">
        <v>43066</v>
      </c>
      <c r="D23" s="260" t="s">
        <v>213</v>
      </c>
      <c r="E23" s="11" t="s">
        <v>237</v>
      </c>
      <c r="F23" s="11" t="s">
        <v>16</v>
      </c>
      <c r="G23" s="11" t="s">
        <v>9</v>
      </c>
      <c r="H23" s="2">
        <v>5</v>
      </c>
      <c r="I23" s="2">
        <v>7</v>
      </c>
      <c r="J23" s="2">
        <v>4</v>
      </c>
      <c r="K23" s="2">
        <v>3</v>
      </c>
      <c r="L23" s="2">
        <f t="shared" si="0"/>
        <v>4.75</v>
      </c>
    </row>
    <row r="24" spans="1:12" x14ac:dyDescent="0.25">
      <c r="A24" s="11" t="s">
        <v>215</v>
      </c>
      <c r="B24" s="11" t="s">
        <v>225</v>
      </c>
      <c r="C24" s="11">
        <v>43066</v>
      </c>
      <c r="D24" s="260" t="s">
        <v>213</v>
      </c>
      <c r="E24" s="11" t="s">
        <v>237</v>
      </c>
      <c r="F24" s="11" t="s">
        <v>16</v>
      </c>
      <c r="G24" s="11" t="s">
        <v>10</v>
      </c>
      <c r="H24" s="2">
        <v>5</v>
      </c>
      <c r="I24" s="2">
        <v>4</v>
      </c>
      <c r="J24" s="2">
        <v>3</v>
      </c>
      <c r="K24" s="33"/>
      <c r="L24" s="2">
        <f t="shared" si="0"/>
        <v>4</v>
      </c>
    </row>
    <row r="25" spans="1:12" x14ac:dyDescent="0.25">
      <c r="A25" s="11" t="s">
        <v>215</v>
      </c>
      <c r="B25" s="11" t="s">
        <v>225</v>
      </c>
      <c r="C25" s="11">
        <v>43066</v>
      </c>
      <c r="D25" s="260" t="s">
        <v>213</v>
      </c>
      <c r="E25" s="11" t="s">
        <v>237</v>
      </c>
      <c r="F25" s="11" t="s">
        <v>16</v>
      </c>
      <c r="G25" s="11" t="s">
        <v>11</v>
      </c>
      <c r="H25" s="2">
        <v>5</v>
      </c>
      <c r="I25" s="2">
        <v>3</v>
      </c>
      <c r="J25" s="2">
        <v>3</v>
      </c>
      <c r="K25" s="2">
        <v>4</v>
      </c>
      <c r="L25" s="2">
        <f t="shared" si="0"/>
        <v>3.75</v>
      </c>
    </row>
    <row r="26" spans="1:12" x14ac:dyDescent="0.25">
      <c r="A26" s="11" t="s">
        <v>215</v>
      </c>
      <c r="B26" s="11" t="s">
        <v>225</v>
      </c>
      <c r="C26" s="11">
        <v>43066</v>
      </c>
      <c r="D26" s="260" t="s">
        <v>213</v>
      </c>
      <c r="E26" s="11" t="s">
        <v>237</v>
      </c>
      <c r="F26" s="11" t="s">
        <v>16</v>
      </c>
      <c r="G26" s="11" t="s">
        <v>12</v>
      </c>
      <c r="H26" s="2">
        <v>2</v>
      </c>
      <c r="I26" s="2">
        <v>3</v>
      </c>
      <c r="J26" s="2">
        <v>1</v>
      </c>
      <c r="K26" s="2">
        <v>3</v>
      </c>
      <c r="L26" s="2">
        <f t="shared" si="0"/>
        <v>2.25</v>
      </c>
    </row>
    <row r="27" spans="1:12" x14ac:dyDescent="0.25">
      <c r="A27" s="11"/>
      <c r="B27" s="11"/>
      <c r="C27" s="11"/>
      <c r="D27" s="11"/>
      <c r="E27" s="11"/>
      <c r="F27" s="11"/>
      <c r="G27" s="13"/>
      <c r="H27" s="2"/>
      <c r="I27" s="2"/>
      <c r="J27" s="2"/>
      <c r="K27" s="2"/>
      <c r="L27" s="2"/>
    </row>
    <row r="28" spans="1:12" x14ac:dyDescent="0.25">
      <c r="A28" s="11"/>
      <c r="B28" s="11"/>
      <c r="C28" s="11"/>
      <c r="D28" s="11"/>
      <c r="E28" s="11"/>
      <c r="F28" s="11"/>
      <c r="G28" s="13"/>
      <c r="H28" s="2"/>
      <c r="I28" s="2"/>
      <c r="J28" s="2"/>
      <c r="K28" s="2"/>
      <c r="L28" s="2"/>
    </row>
    <row r="29" spans="1:12" x14ac:dyDescent="0.25">
      <c r="A29" s="11"/>
      <c r="B29" s="11"/>
      <c r="C29" s="11"/>
      <c r="D29" s="11"/>
      <c r="E29" s="11"/>
      <c r="F29" s="11"/>
      <c r="G29" s="13"/>
      <c r="H29" s="2"/>
      <c r="I29" s="2"/>
      <c r="J29" s="2"/>
      <c r="K29" s="2"/>
      <c r="L29" s="2"/>
    </row>
    <row r="30" spans="1:12" x14ac:dyDescent="0.25">
      <c r="A30" s="11"/>
      <c r="B30" s="11"/>
      <c r="C30" s="11"/>
      <c r="D30" s="11"/>
      <c r="E30" s="11"/>
      <c r="F30" s="11"/>
      <c r="G30" s="13"/>
      <c r="H30" s="2"/>
      <c r="I30" s="2"/>
      <c r="J30" s="2"/>
      <c r="K30" s="2"/>
      <c r="L30" s="2"/>
    </row>
    <row r="31" spans="1:12" x14ac:dyDescent="0.25">
      <c r="A31" s="11"/>
      <c r="B31" s="11"/>
      <c r="C31" s="11"/>
      <c r="D31" s="11"/>
      <c r="E31" s="11"/>
      <c r="F31" s="11"/>
      <c r="G31" s="13"/>
      <c r="H31" s="2"/>
      <c r="I31" s="2"/>
      <c r="J31" s="2"/>
      <c r="K31" s="2"/>
      <c r="L31" s="2"/>
    </row>
    <row r="32" spans="1:12" x14ac:dyDescent="0.25">
      <c r="A32" s="11"/>
      <c r="B32" s="11"/>
      <c r="C32" s="11"/>
      <c r="D32" s="11"/>
      <c r="E32" s="11"/>
      <c r="F32" s="11"/>
      <c r="G32" s="13"/>
      <c r="H32" s="2"/>
      <c r="I32" s="2"/>
      <c r="J32" s="2"/>
      <c r="K32" s="2"/>
      <c r="L32" s="2"/>
    </row>
    <row r="33" spans="1:12" x14ac:dyDescent="0.25">
      <c r="A33" s="11"/>
      <c r="B33" s="11"/>
      <c r="C33" s="11"/>
      <c r="D33" s="11"/>
      <c r="E33" s="11"/>
      <c r="F33" s="11"/>
      <c r="G33" s="13"/>
      <c r="H33" s="2"/>
      <c r="I33" s="2"/>
      <c r="J33" s="2"/>
      <c r="K33" s="2"/>
      <c r="L33" s="2"/>
    </row>
    <row r="34" spans="1:12" x14ac:dyDescent="0.25">
      <c r="A34" s="11"/>
      <c r="B34" s="11"/>
      <c r="C34" s="11"/>
      <c r="D34" s="11"/>
      <c r="E34" s="11"/>
      <c r="F34" s="11"/>
      <c r="G34" s="13"/>
      <c r="H34" s="2"/>
      <c r="I34" s="2"/>
      <c r="J34" s="2"/>
      <c r="K34" s="2"/>
      <c r="L34" s="2"/>
    </row>
    <row r="35" spans="1:12" x14ac:dyDescent="0.25">
      <c r="A35" s="11"/>
      <c r="B35" s="11"/>
      <c r="C35" s="11"/>
      <c r="D35" s="11"/>
      <c r="E35" s="11"/>
      <c r="F35" s="11"/>
      <c r="G35" s="13"/>
      <c r="H35" s="2"/>
      <c r="I35" s="2"/>
      <c r="J35" s="2"/>
      <c r="K35" s="2"/>
      <c r="L35" s="2"/>
    </row>
    <row r="36" spans="1:12" x14ac:dyDescent="0.25">
      <c r="A36" s="11"/>
      <c r="B36" s="11"/>
      <c r="C36" s="11"/>
      <c r="D36" s="11"/>
      <c r="E36" s="11"/>
      <c r="F36" s="11"/>
      <c r="G36" s="13"/>
      <c r="H36" s="2"/>
      <c r="I36" s="2"/>
      <c r="J36" s="2"/>
      <c r="K36" s="2"/>
      <c r="L36" s="2"/>
    </row>
    <row r="37" spans="1:12" x14ac:dyDescent="0.25">
      <c r="A37" s="11"/>
      <c r="B37" s="11"/>
      <c r="C37" s="11"/>
      <c r="D37" s="11"/>
      <c r="E37" s="11"/>
      <c r="F37" s="11"/>
      <c r="G37" s="13"/>
      <c r="H37" s="2"/>
      <c r="I37" s="2"/>
      <c r="J37" s="2"/>
      <c r="K37" s="2"/>
      <c r="L37" s="2"/>
    </row>
    <row r="38" spans="1:12" x14ac:dyDescent="0.25">
      <c r="A38" s="11"/>
      <c r="B38" s="11"/>
      <c r="C38" s="11"/>
      <c r="D38" s="11"/>
      <c r="E38" s="11"/>
      <c r="F38" s="11"/>
      <c r="G38" s="13"/>
      <c r="H38" s="2"/>
      <c r="I38" s="2"/>
      <c r="J38" s="2"/>
      <c r="K38" s="2"/>
      <c r="L38" s="2"/>
    </row>
    <row r="39" spans="1:12" x14ac:dyDescent="0.25">
      <c r="A39" s="11"/>
      <c r="B39" s="11"/>
      <c r="C39" s="11"/>
      <c r="D39" s="11"/>
      <c r="E39" s="11"/>
      <c r="F39" s="11"/>
      <c r="G39" s="13"/>
      <c r="H39" s="2"/>
      <c r="I39" s="2"/>
      <c r="J39" s="2"/>
      <c r="K39" s="2"/>
      <c r="L39" s="2"/>
    </row>
    <row r="40" spans="1:12" x14ac:dyDescent="0.25">
      <c r="A40" s="11"/>
      <c r="B40" s="11"/>
      <c r="C40" s="11"/>
      <c r="D40" s="11"/>
      <c r="E40" s="11"/>
      <c r="F40" s="11"/>
      <c r="G40" s="13"/>
      <c r="H40" s="2"/>
      <c r="I40" s="2"/>
      <c r="J40" s="2"/>
      <c r="K40" s="2"/>
      <c r="L40" s="2"/>
    </row>
    <row r="41" spans="1:12" x14ac:dyDescent="0.25">
      <c r="A41" s="11"/>
      <c r="B41" s="11"/>
      <c r="C41" s="11"/>
      <c r="D41" s="11"/>
      <c r="E41" s="11"/>
      <c r="F41" s="11"/>
      <c r="G41" s="13"/>
      <c r="H41" s="2"/>
      <c r="I41" s="2"/>
      <c r="J41" s="2"/>
      <c r="K41" s="2"/>
      <c r="L41" s="2"/>
    </row>
    <row r="42" spans="1:12" x14ac:dyDescent="0.25">
      <c r="A42" s="11"/>
      <c r="B42" s="11"/>
      <c r="C42" s="11"/>
      <c r="D42" s="11"/>
      <c r="E42" s="11"/>
      <c r="F42" s="11"/>
      <c r="G42" s="13"/>
      <c r="H42" s="2"/>
      <c r="I42" s="2"/>
      <c r="J42" s="2"/>
      <c r="K42" s="2"/>
      <c r="L42" s="2"/>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workbookViewId="0">
      <selection activeCell="O21" sqref="O21"/>
    </sheetView>
  </sheetViews>
  <sheetFormatPr defaultRowHeight="15" x14ac:dyDescent="0.25"/>
  <cols>
    <col min="3" max="3" width="10.7109375" bestFit="1" customWidth="1"/>
    <col min="4" max="4" width="9.7109375" style="6" customWidth="1"/>
    <col min="5" max="5" width="12.5703125" customWidth="1"/>
    <col min="6" max="6" width="12.5703125" style="6" customWidth="1"/>
    <col min="15" max="15" width="13.140625" customWidth="1"/>
    <col min="16" max="16" width="5.140625" bestFit="1" customWidth="1"/>
    <col min="17" max="17" width="16" bestFit="1" customWidth="1"/>
    <col min="18" max="18" width="9.42578125" bestFit="1" customWidth="1"/>
  </cols>
  <sheetData>
    <row r="1" spans="1:18" x14ac:dyDescent="0.25">
      <c r="B1" s="36"/>
      <c r="C1" s="36"/>
      <c r="D1" s="36"/>
      <c r="E1" s="36"/>
      <c r="F1" s="36"/>
      <c r="G1" s="36"/>
      <c r="H1" s="36"/>
    </row>
    <row r="2" spans="1:18" ht="15.75" customHeight="1" x14ac:dyDescent="0.35">
      <c r="B2" s="36"/>
      <c r="C2" s="46"/>
      <c r="D2" s="46"/>
      <c r="E2" s="46"/>
      <c r="F2" s="46"/>
      <c r="G2" s="46"/>
      <c r="H2" s="46"/>
    </row>
    <row r="3" spans="1:18" x14ac:dyDescent="0.25">
      <c r="B3" s="36"/>
      <c r="C3" s="36"/>
      <c r="D3" s="36"/>
      <c r="E3" s="36"/>
      <c r="F3" s="36"/>
      <c r="G3" s="36"/>
      <c r="H3" s="36"/>
    </row>
    <row r="4" spans="1:18" x14ac:dyDescent="0.25">
      <c r="B4" s="36"/>
      <c r="C4" s="36"/>
      <c r="D4" s="36"/>
      <c r="E4" s="36"/>
      <c r="F4" s="36"/>
      <c r="G4" s="36"/>
      <c r="H4" s="36"/>
      <c r="J4" s="28" t="s">
        <v>27</v>
      </c>
      <c r="K4" s="30" t="s">
        <v>39</v>
      </c>
    </row>
    <row r="6" spans="1:18" x14ac:dyDescent="0.25">
      <c r="A6" s="14" t="s">
        <v>23</v>
      </c>
      <c r="B6" s="14" t="s">
        <v>21</v>
      </c>
      <c r="C6" s="14" t="s">
        <v>0</v>
      </c>
      <c r="D6" s="14" t="s">
        <v>8</v>
      </c>
      <c r="E6" s="14" t="s">
        <v>14</v>
      </c>
      <c r="F6" s="14" t="s">
        <v>198</v>
      </c>
      <c r="G6" s="14" t="s">
        <v>13</v>
      </c>
      <c r="H6" s="51" t="s">
        <v>201</v>
      </c>
      <c r="I6" s="255" t="s">
        <v>202</v>
      </c>
      <c r="J6" s="255" t="s">
        <v>203</v>
      </c>
      <c r="K6" s="255" t="s">
        <v>204</v>
      </c>
      <c r="L6" s="14" t="s">
        <v>3</v>
      </c>
      <c r="O6" s="6"/>
      <c r="Q6" s="6" t="s">
        <v>53</v>
      </c>
      <c r="R6" s="6"/>
    </row>
    <row r="7" spans="1:18" x14ac:dyDescent="0.25">
      <c r="A7" s="2" t="s">
        <v>30</v>
      </c>
      <c r="B7" s="2" t="s">
        <v>32</v>
      </c>
      <c r="C7" s="10">
        <v>41556</v>
      </c>
      <c r="D7" s="2" t="s">
        <v>234</v>
      </c>
      <c r="E7" s="26" t="s">
        <v>44</v>
      </c>
      <c r="F7" s="26" t="s">
        <v>17</v>
      </c>
      <c r="G7" s="13" t="s">
        <v>9</v>
      </c>
      <c r="H7" s="2">
        <v>0</v>
      </c>
      <c r="I7" s="2">
        <v>0</v>
      </c>
      <c r="J7" s="2">
        <v>0</v>
      </c>
      <c r="K7" s="2">
        <v>0</v>
      </c>
      <c r="L7" s="2">
        <v>0</v>
      </c>
      <c r="O7" s="6" t="s">
        <v>25</v>
      </c>
      <c r="P7" s="6"/>
      <c r="Q7" s="6"/>
      <c r="R7" s="6"/>
    </row>
    <row r="8" spans="1:18" x14ac:dyDescent="0.25">
      <c r="A8" s="2" t="s">
        <v>30</v>
      </c>
      <c r="B8" s="2" t="s">
        <v>32</v>
      </c>
      <c r="C8" s="10">
        <v>41556</v>
      </c>
      <c r="D8" s="2" t="s">
        <v>234</v>
      </c>
      <c r="E8" s="26" t="s">
        <v>44</v>
      </c>
      <c r="F8" s="26" t="s">
        <v>17</v>
      </c>
      <c r="G8" s="13" t="s">
        <v>10</v>
      </c>
      <c r="H8" s="2">
        <v>0</v>
      </c>
      <c r="I8" s="2">
        <v>0</v>
      </c>
      <c r="J8" s="2">
        <v>0</v>
      </c>
      <c r="K8" s="2">
        <v>0</v>
      </c>
      <c r="L8" s="2">
        <v>0</v>
      </c>
      <c r="O8" s="25">
        <v>41556</v>
      </c>
      <c r="P8" s="5"/>
      <c r="Q8" s="5"/>
      <c r="R8" s="5"/>
    </row>
    <row r="9" spans="1:18" x14ac:dyDescent="0.25">
      <c r="A9" s="2" t="s">
        <v>30</v>
      </c>
      <c r="B9" s="2" t="s">
        <v>32</v>
      </c>
      <c r="C9" s="10">
        <v>41556</v>
      </c>
      <c r="D9" s="2" t="s">
        <v>234</v>
      </c>
      <c r="E9" s="26" t="s">
        <v>44</v>
      </c>
      <c r="F9" s="26" t="s">
        <v>17</v>
      </c>
      <c r="G9" s="13" t="s">
        <v>11</v>
      </c>
      <c r="H9" s="2">
        <v>0</v>
      </c>
      <c r="I9" s="2">
        <v>0</v>
      </c>
      <c r="J9" s="2">
        <v>0</v>
      </c>
      <c r="K9" s="2">
        <v>0</v>
      </c>
      <c r="L9" s="2">
        <v>0</v>
      </c>
      <c r="O9" s="8" t="s">
        <v>0</v>
      </c>
      <c r="P9" s="19" t="s">
        <v>1</v>
      </c>
      <c r="Q9" s="9" t="s">
        <v>5</v>
      </c>
      <c r="R9" s="27" t="s">
        <v>6</v>
      </c>
    </row>
    <row r="10" spans="1:18" x14ac:dyDescent="0.25">
      <c r="A10" s="2" t="s">
        <v>30</v>
      </c>
      <c r="B10" s="2" t="s">
        <v>32</v>
      </c>
      <c r="C10" s="10">
        <v>41556</v>
      </c>
      <c r="D10" s="2" t="s">
        <v>234</v>
      </c>
      <c r="E10" s="26" t="s">
        <v>44</v>
      </c>
      <c r="F10" s="26" t="s">
        <v>17</v>
      </c>
      <c r="G10" s="13" t="s">
        <v>12</v>
      </c>
      <c r="H10" s="2">
        <v>0</v>
      </c>
      <c r="I10" s="2">
        <v>0</v>
      </c>
      <c r="J10" s="2">
        <v>0</v>
      </c>
      <c r="K10" s="2">
        <v>0</v>
      </c>
      <c r="L10" s="2">
        <v>0</v>
      </c>
      <c r="O10" s="29">
        <v>41556</v>
      </c>
      <c r="P10" s="20">
        <v>0</v>
      </c>
      <c r="Q10" s="13"/>
      <c r="R10" s="13"/>
    </row>
    <row r="11" spans="1:18" x14ac:dyDescent="0.25">
      <c r="A11" s="2" t="s">
        <v>30</v>
      </c>
      <c r="B11" s="2" t="s">
        <v>32</v>
      </c>
      <c r="C11" s="10">
        <v>41556</v>
      </c>
      <c r="D11" s="2" t="s">
        <v>18</v>
      </c>
      <c r="E11" s="26" t="s">
        <v>44</v>
      </c>
      <c r="F11" s="26" t="s">
        <v>17</v>
      </c>
      <c r="G11" s="13" t="s">
        <v>9</v>
      </c>
      <c r="H11" s="2">
        <v>0</v>
      </c>
      <c r="I11" s="2">
        <v>0</v>
      </c>
      <c r="J11" s="2">
        <v>0</v>
      </c>
      <c r="K11" s="2">
        <v>0</v>
      </c>
      <c r="L11" s="2">
        <v>0</v>
      </c>
      <c r="O11" s="10">
        <v>41918</v>
      </c>
      <c r="P11" s="20">
        <f>O11-O10</f>
        <v>362</v>
      </c>
      <c r="Q11" s="21" t="e">
        <f>(AVERAGE(N2:N5))/(P11/365)</f>
        <v>#DIV/0!</v>
      </c>
      <c r="R11" s="21">
        <f>AVERAGE(L23:L34)/(P11/365)</f>
        <v>1.2183471454880292</v>
      </c>
    </row>
    <row r="12" spans="1:18" x14ac:dyDescent="0.25">
      <c r="A12" s="2" t="s">
        <v>30</v>
      </c>
      <c r="B12" s="2" t="s">
        <v>32</v>
      </c>
      <c r="C12" s="10">
        <v>41556</v>
      </c>
      <c r="D12" s="2" t="s">
        <v>18</v>
      </c>
      <c r="E12" s="26" t="s">
        <v>44</v>
      </c>
      <c r="F12" s="26" t="s">
        <v>17</v>
      </c>
      <c r="G12" s="13" t="s">
        <v>10</v>
      </c>
      <c r="H12" s="2">
        <v>0</v>
      </c>
      <c r="I12" s="2">
        <v>0</v>
      </c>
      <c r="J12" s="2">
        <v>0</v>
      </c>
      <c r="K12" s="2">
        <v>0</v>
      </c>
      <c r="L12" s="2">
        <v>0</v>
      </c>
      <c r="O12" s="11">
        <v>43033</v>
      </c>
      <c r="P12" s="20">
        <f>O12-O10</f>
        <v>1477</v>
      </c>
      <c r="Q12" s="22"/>
      <c r="R12" s="23"/>
    </row>
    <row r="13" spans="1:18" x14ac:dyDescent="0.25">
      <c r="A13" s="2" t="s">
        <v>30</v>
      </c>
      <c r="B13" s="2" t="s">
        <v>32</v>
      </c>
      <c r="C13" s="10">
        <v>41556</v>
      </c>
      <c r="D13" s="2" t="s">
        <v>18</v>
      </c>
      <c r="E13" s="26" t="s">
        <v>44</v>
      </c>
      <c r="F13" s="26" t="s">
        <v>17</v>
      </c>
      <c r="G13" s="13" t="s">
        <v>11</v>
      </c>
      <c r="H13" s="2">
        <v>0</v>
      </c>
      <c r="I13" s="2">
        <v>0</v>
      </c>
      <c r="J13" s="2">
        <v>0</v>
      </c>
      <c r="K13" s="2">
        <v>0</v>
      </c>
      <c r="L13" s="2">
        <v>0</v>
      </c>
      <c r="O13" s="11"/>
      <c r="P13" s="20"/>
      <c r="Q13" s="22"/>
      <c r="R13" s="23"/>
    </row>
    <row r="14" spans="1:18" x14ac:dyDescent="0.25">
      <c r="A14" s="2" t="s">
        <v>30</v>
      </c>
      <c r="B14" s="2" t="s">
        <v>32</v>
      </c>
      <c r="C14" s="10">
        <v>41556</v>
      </c>
      <c r="D14" s="2" t="s">
        <v>18</v>
      </c>
      <c r="E14" s="26" t="s">
        <v>44</v>
      </c>
      <c r="F14" s="26" t="s">
        <v>17</v>
      </c>
      <c r="G14" s="13" t="s">
        <v>12</v>
      </c>
      <c r="H14" s="2">
        <v>0</v>
      </c>
      <c r="I14" s="2">
        <v>0</v>
      </c>
      <c r="J14" s="2">
        <v>0</v>
      </c>
      <c r="K14" s="2">
        <v>0</v>
      </c>
      <c r="L14" s="2">
        <v>0</v>
      </c>
      <c r="O14" s="11"/>
      <c r="P14" s="20"/>
      <c r="Q14" s="22"/>
      <c r="R14" s="13"/>
    </row>
    <row r="15" spans="1:18" x14ac:dyDescent="0.25">
      <c r="A15" s="2" t="s">
        <v>30</v>
      </c>
      <c r="B15" s="2" t="s">
        <v>32</v>
      </c>
      <c r="C15" s="10">
        <v>41556</v>
      </c>
      <c r="D15" s="2" t="s">
        <v>19</v>
      </c>
      <c r="E15" s="26" t="s">
        <v>44</v>
      </c>
      <c r="F15" s="26" t="s">
        <v>17</v>
      </c>
      <c r="G15" s="13" t="s">
        <v>9</v>
      </c>
      <c r="H15" s="2">
        <v>0</v>
      </c>
      <c r="I15" s="2">
        <v>0</v>
      </c>
      <c r="J15" s="2">
        <v>0</v>
      </c>
      <c r="K15" s="2">
        <v>0</v>
      </c>
      <c r="L15" s="2">
        <v>0</v>
      </c>
      <c r="O15" s="11"/>
      <c r="P15" s="20"/>
      <c r="Q15" s="22"/>
      <c r="R15" s="24"/>
    </row>
    <row r="16" spans="1:18" x14ac:dyDescent="0.25">
      <c r="A16" s="2" t="s">
        <v>30</v>
      </c>
      <c r="B16" s="2" t="s">
        <v>32</v>
      </c>
      <c r="C16" s="10">
        <v>41556</v>
      </c>
      <c r="D16" s="2" t="s">
        <v>19</v>
      </c>
      <c r="E16" s="26" t="s">
        <v>44</v>
      </c>
      <c r="F16" s="26" t="s">
        <v>17</v>
      </c>
      <c r="G16" s="13" t="s">
        <v>10</v>
      </c>
      <c r="H16" s="2">
        <v>0</v>
      </c>
      <c r="I16" s="2">
        <v>0</v>
      </c>
      <c r="J16" s="2">
        <v>0</v>
      </c>
      <c r="K16" s="2">
        <v>0</v>
      </c>
      <c r="L16" s="2">
        <v>0</v>
      </c>
    </row>
    <row r="17" spans="1:12" x14ac:dyDescent="0.25">
      <c r="A17" s="2" t="s">
        <v>30</v>
      </c>
      <c r="B17" s="2" t="s">
        <v>32</v>
      </c>
      <c r="C17" s="10">
        <v>41556</v>
      </c>
      <c r="D17" s="2" t="s">
        <v>19</v>
      </c>
      <c r="E17" s="26" t="s">
        <v>44</v>
      </c>
      <c r="F17" s="26" t="s">
        <v>17</v>
      </c>
      <c r="G17" s="13" t="s">
        <v>11</v>
      </c>
      <c r="H17" s="2">
        <v>0</v>
      </c>
      <c r="I17" s="2">
        <v>0</v>
      </c>
      <c r="J17" s="2">
        <v>0</v>
      </c>
      <c r="K17" s="2">
        <v>0</v>
      </c>
      <c r="L17" s="2">
        <v>0</v>
      </c>
    </row>
    <row r="18" spans="1:12" x14ac:dyDescent="0.25">
      <c r="A18" s="2" t="s">
        <v>30</v>
      </c>
      <c r="B18" s="2" t="s">
        <v>32</v>
      </c>
      <c r="C18" s="10">
        <v>41556</v>
      </c>
      <c r="D18" s="2" t="s">
        <v>19</v>
      </c>
      <c r="E18" s="26" t="s">
        <v>44</v>
      </c>
      <c r="F18" s="26" t="s">
        <v>17</v>
      </c>
      <c r="G18" s="13" t="s">
        <v>12</v>
      </c>
      <c r="H18" s="2">
        <v>0</v>
      </c>
      <c r="I18" s="2">
        <v>0</v>
      </c>
      <c r="J18" s="2">
        <v>0</v>
      </c>
      <c r="K18" s="2">
        <v>0</v>
      </c>
      <c r="L18" s="2">
        <v>0</v>
      </c>
    </row>
    <row r="19" spans="1:12" x14ac:dyDescent="0.25">
      <c r="A19" s="2" t="s">
        <v>30</v>
      </c>
      <c r="B19" s="2" t="s">
        <v>32</v>
      </c>
      <c r="C19" s="10">
        <v>41556</v>
      </c>
      <c r="D19" s="2" t="s">
        <v>233</v>
      </c>
      <c r="E19" s="26" t="s">
        <v>44</v>
      </c>
      <c r="F19" s="26" t="s">
        <v>17</v>
      </c>
      <c r="G19" s="13" t="s">
        <v>9</v>
      </c>
      <c r="H19" s="2">
        <v>0</v>
      </c>
      <c r="I19" s="2">
        <v>0</v>
      </c>
      <c r="J19" s="2">
        <v>0</v>
      </c>
      <c r="K19" s="2">
        <v>0</v>
      </c>
      <c r="L19" s="2">
        <v>0</v>
      </c>
    </row>
    <row r="20" spans="1:12" x14ac:dyDescent="0.25">
      <c r="A20" s="2" t="s">
        <v>30</v>
      </c>
      <c r="B20" s="2" t="s">
        <v>32</v>
      </c>
      <c r="C20" s="10">
        <v>41556</v>
      </c>
      <c r="D20" s="2" t="s">
        <v>233</v>
      </c>
      <c r="E20" s="26" t="s">
        <v>44</v>
      </c>
      <c r="F20" s="26" t="s">
        <v>17</v>
      </c>
      <c r="G20" s="13" t="s">
        <v>10</v>
      </c>
      <c r="H20" s="2">
        <v>0</v>
      </c>
      <c r="I20" s="2">
        <v>0</v>
      </c>
      <c r="J20" s="2">
        <v>0</v>
      </c>
      <c r="K20" s="2">
        <v>0</v>
      </c>
      <c r="L20" s="2">
        <v>0</v>
      </c>
    </row>
    <row r="21" spans="1:12" x14ac:dyDescent="0.25">
      <c r="A21" s="2" t="s">
        <v>30</v>
      </c>
      <c r="B21" s="2" t="s">
        <v>32</v>
      </c>
      <c r="C21" s="10">
        <v>41556</v>
      </c>
      <c r="D21" s="2" t="s">
        <v>233</v>
      </c>
      <c r="E21" s="26" t="s">
        <v>44</v>
      </c>
      <c r="F21" s="26" t="s">
        <v>17</v>
      </c>
      <c r="G21" s="13" t="s">
        <v>11</v>
      </c>
      <c r="H21" s="2">
        <v>0</v>
      </c>
      <c r="I21" s="2">
        <v>0</v>
      </c>
      <c r="J21" s="2">
        <v>0</v>
      </c>
      <c r="K21" s="2">
        <v>0</v>
      </c>
      <c r="L21" s="2">
        <v>0</v>
      </c>
    </row>
    <row r="22" spans="1:12" x14ac:dyDescent="0.25">
      <c r="A22" s="2" t="s">
        <v>30</v>
      </c>
      <c r="B22" s="2" t="s">
        <v>32</v>
      </c>
      <c r="C22" s="10">
        <v>41556</v>
      </c>
      <c r="D22" s="2" t="s">
        <v>233</v>
      </c>
      <c r="E22" s="26" t="s">
        <v>44</v>
      </c>
      <c r="F22" s="26" t="s">
        <v>17</v>
      </c>
      <c r="G22" s="13" t="s">
        <v>12</v>
      </c>
      <c r="H22" s="2">
        <v>0</v>
      </c>
      <c r="I22" s="2">
        <v>0</v>
      </c>
      <c r="J22" s="2">
        <v>0</v>
      </c>
      <c r="K22" s="2">
        <v>0</v>
      </c>
      <c r="L22" s="2">
        <v>0</v>
      </c>
    </row>
    <row r="23" spans="1:12" x14ac:dyDescent="0.25">
      <c r="A23" s="2" t="s">
        <v>30</v>
      </c>
      <c r="B23" s="2" t="s">
        <v>32</v>
      </c>
      <c r="C23" s="10">
        <v>41918</v>
      </c>
      <c r="D23" s="2" t="s">
        <v>18</v>
      </c>
      <c r="E23" s="26" t="s">
        <v>44</v>
      </c>
      <c r="F23" s="26" t="s">
        <v>17</v>
      </c>
      <c r="G23" s="13" t="s">
        <v>9</v>
      </c>
      <c r="H23" s="2">
        <v>0</v>
      </c>
      <c r="I23" s="2">
        <v>0</v>
      </c>
      <c r="J23" s="2">
        <v>0</v>
      </c>
      <c r="K23" s="2">
        <v>0</v>
      </c>
      <c r="L23" s="2">
        <f>AVERAGE(H23:K23)</f>
        <v>0</v>
      </c>
    </row>
    <row r="24" spans="1:12" x14ac:dyDescent="0.25">
      <c r="A24" s="2" t="s">
        <v>30</v>
      </c>
      <c r="B24" s="2" t="s">
        <v>32</v>
      </c>
      <c r="C24" s="10">
        <v>41918</v>
      </c>
      <c r="D24" s="2" t="s">
        <v>18</v>
      </c>
      <c r="E24" s="26" t="s">
        <v>44</v>
      </c>
      <c r="F24" s="26" t="s">
        <v>17</v>
      </c>
      <c r="G24" s="13" t="s">
        <v>10</v>
      </c>
      <c r="H24" s="2">
        <v>0</v>
      </c>
      <c r="I24" s="2">
        <v>0</v>
      </c>
      <c r="J24" s="2">
        <v>0</v>
      </c>
      <c r="K24" s="2">
        <v>0</v>
      </c>
      <c r="L24" s="2">
        <f t="shared" ref="L24:L46" si="0">AVERAGE(H24:K24)</f>
        <v>0</v>
      </c>
    </row>
    <row r="25" spans="1:12" x14ac:dyDescent="0.25">
      <c r="A25" s="2" t="s">
        <v>30</v>
      </c>
      <c r="B25" s="2" t="s">
        <v>32</v>
      </c>
      <c r="C25" s="10">
        <v>41918</v>
      </c>
      <c r="D25" s="2" t="s">
        <v>18</v>
      </c>
      <c r="E25" s="26" t="s">
        <v>44</v>
      </c>
      <c r="F25" s="26" t="s">
        <v>17</v>
      </c>
      <c r="G25" s="13" t="s">
        <v>11</v>
      </c>
      <c r="H25" s="2">
        <v>0</v>
      </c>
      <c r="I25" s="2">
        <v>0</v>
      </c>
      <c r="J25" s="2">
        <v>0</v>
      </c>
      <c r="K25" s="2">
        <v>0</v>
      </c>
      <c r="L25" s="2">
        <f t="shared" si="0"/>
        <v>0</v>
      </c>
    </row>
    <row r="26" spans="1:12" x14ac:dyDescent="0.25">
      <c r="A26" s="2" t="s">
        <v>30</v>
      </c>
      <c r="B26" s="2" t="s">
        <v>32</v>
      </c>
      <c r="C26" s="10">
        <v>41918</v>
      </c>
      <c r="D26" s="2" t="s">
        <v>18</v>
      </c>
      <c r="E26" s="26" t="s">
        <v>44</v>
      </c>
      <c r="F26" s="26" t="s">
        <v>17</v>
      </c>
      <c r="G26" s="13" t="s">
        <v>12</v>
      </c>
      <c r="H26" s="2">
        <v>0</v>
      </c>
      <c r="I26" s="2">
        <v>0</v>
      </c>
      <c r="J26" s="2">
        <v>0</v>
      </c>
      <c r="K26" s="2">
        <v>0</v>
      </c>
      <c r="L26" s="2">
        <f t="shared" si="0"/>
        <v>0</v>
      </c>
    </row>
    <row r="27" spans="1:12" x14ac:dyDescent="0.25">
      <c r="A27" s="2" t="s">
        <v>30</v>
      </c>
      <c r="B27" s="2" t="s">
        <v>32</v>
      </c>
      <c r="C27" s="10">
        <v>41918</v>
      </c>
      <c r="D27" s="2" t="s">
        <v>233</v>
      </c>
      <c r="E27" s="26" t="s">
        <v>44</v>
      </c>
      <c r="F27" s="26" t="s">
        <v>17</v>
      </c>
      <c r="G27" s="13" t="s">
        <v>9</v>
      </c>
      <c r="H27" s="2">
        <v>5</v>
      </c>
      <c r="I27" s="2">
        <v>2</v>
      </c>
      <c r="J27" s="2">
        <v>0</v>
      </c>
      <c r="K27" s="2">
        <v>0</v>
      </c>
      <c r="L27" s="2">
        <f t="shared" si="0"/>
        <v>1.75</v>
      </c>
    </row>
    <row r="28" spans="1:12" x14ac:dyDescent="0.25">
      <c r="A28" s="2" t="s">
        <v>30</v>
      </c>
      <c r="B28" s="2" t="s">
        <v>32</v>
      </c>
      <c r="C28" s="10">
        <v>41918</v>
      </c>
      <c r="D28" s="2" t="s">
        <v>233</v>
      </c>
      <c r="E28" s="26" t="s">
        <v>44</v>
      </c>
      <c r="F28" s="26" t="s">
        <v>17</v>
      </c>
      <c r="G28" s="13" t="s">
        <v>10</v>
      </c>
      <c r="H28" s="2">
        <v>5</v>
      </c>
      <c r="I28" s="2">
        <v>0</v>
      </c>
      <c r="J28" s="2">
        <v>1</v>
      </c>
      <c r="K28" s="2">
        <v>0</v>
      </c>
      <c r="L28" s="2">
        <f t="shared" si="0"/>
        <v>1.5</v>
      </c>
    </row>
    <row r="29" spans="1:12" x14ac:dyDescent="0.25">
      <c r="A29" s="2" t="s">
        <v>30</v>
      </c>
      <c r="B29" s="2" t="s">
        <v>32</v>
      </c>
      <c r="C29" s="10">
        <v>41918</v>
      </c>
      <c r="D29" s="2" t="s">
        <v>233</v>
      </c>
      <c r="E29" s="26" t="s">
        <v>44</v>
      </c>
      <c r="F29" s="26" t="s">
        <v>17</v>
      </c>
      <c r="G29" s="13" t="s">
        <v>11</v>
      </c>
      <c r="H29" s="2">
        <v>3</v>
      </c>
      <c r="I29" s="2">
        <v>10</v>
      </c>
      <c r="J29" s="2">
        <v>7</v>
      </c>
      <c r="K29" s="2">
        <v>0</v>
      </c>
      <c r="L29" s="2">
        <f t="shared" si="0"/>
        <v>5</v>
      </c>
    </row>
    <row r="30" spans="1:12" x14ac:dyDescent="0.25">
      <c r="A30" s="2" t="s">
        <v>30</v>
      </c>
      <c r="B30" s="2" t="s">
        <v>32</v>
      </c>
      <c r="C30" s="10">
        <v>41918</v>
      </c>
      <c r="D30" s="2" t="s">
        <v>233</v>
      </c>
      <c r="E30" s="26" t="s">
        <v>44</v>
      </c>
      <c r="F30" s="26" t="s">
        <v>17</v>
      </c>
      <c r="G30" s="13" t="s">
        <v>12</v>
      </c>
      <c r="H30" s="2">
        <v>5</v>
      </c>
      <c r="I30" s="2">
        <v>10</v>
      </c>
      <c r="J30" s="2">
        <v>10</v>
      </c>
      <c r="K30" s="2">
        <v>0</v>
      </c>
      <c r="L30" s="2">
        <f t="shared" si="0"/>
        <v>6.25</v>
      </c>
    </row>
    <row r="31" spans="1:12" x14ac:dyDescent="0.25">
      <c r="A31" s="2" t="s">
        <v>30</v>
      </c>
      <c r="B31" s="2" t="s">
        <v>32</v>
      </c>
      <c r="C31" s="10">
        <v>41918</v>
      </c>
      <c r="D31" s="2" t="s">
        <v>234</v>
      </c>
      <c r="E31" s="26" t="s">
        <v>44</v>
      </c>
      <c r="F31" s="26" t="s">
        <v>17</v>
      </c>
      <c r="G31" s="13" t="s">
        <v>9</v>
      </c>
      <c r="H31" s="2">
        <v>0</v>
      </c>
      <c r="I31" s="2">
        <v>0</v>
      </c>
      <c r="J31" s="2">
        <v>0</v>
      </c>
      <c r="K31" s="2">
        <v>0</v>
      </c>
      <c r="L31" s="2">
        <f t="shared" si="0"/>
        <v>0</v>
      </c>
    </row>
    <row r="32" spans="1:12" x14ac:dyDescent="0.25">
      <c r="A32" s="2" t="s">
        <v>30</v>
      </c>
      <c r="B32" s="2" t="s">
        <v>32</v>
      </c>
      <c r="C32" s="10">
        <v>41918</v>
      </c>
      <c r="D32" s="2" t="s">
        <v>234</v>
      </c>
      <c r="E32" s="26" t="s">
        <v>44</v>
      </c>
      <c r="F32" s="26" t="s">
        <v>17</v>
      </c>
      <c r="G32" s="13" t="s">
        <v>10</v>
      </c>
      <c r="H32" s="2">
        <v>0</v>
      </c>
      <c r="I32" s="2">
        <v>0</v>
      </c>
      <c r="J32" s="2">
        <v>0</v>
      </c>
      <c r="K32" s="2">
        <v>0</v>
      </c>
      <c r="L32" s="2">
        <f t="shared" si="0"/>
        <v>0</v>
      </c>
    </row>
    <row r="33" spans="1:12" x14ac:dyDescent="0.25">
      <c r="A33" s="2" t="s">
        <v>30</v>
      </c>
      <c r="B33" s="2" t="s">
        <v>32</v>
      </c>
      <c r="C33" s="10">
        <v>41918</v>
      </c>
      <c r="D33" s="2" t="s">
        <v>234</v>
      </c>
      <c r="E33" s="26" t="s">
        <v>44</v>
      </c>
      <c r="F33" s="26" t="s">
        <v>17</v>
      </c>
      <c r="G33" s="13" t="s">
        <v>11</v>
      </c>
      <c r="H33" s="2">
        <v>0</v>
      </c>
      <c r="I33" s="2">
        <v>0</v>
      </c>
      <c r="J33" s="2">
        <v>0</v>
      </c>
      <c r="K33" s="2">
        <v>0</v>
      </c>
      <c r="L33" s="2">
        <f t="shared" si="0"/>
        <v>0</v>
      </c>
    </row>
    <row r="34" spans="1:12" x14ac:dyDescent="0.25">
      <c r="A34" s="2" t="s">
        <v>30</v>
      </c>
      <c r="B34" s="2" t="s">
        <v>32</v>
      </c>
      <c r="C34" s="10">
        <v>41918</v>
      </c>
      <c r="D34" s="2" t="s">
        <v>234</v>
      </c>
      <c r="E34" s="26" t="s">
        <v>44</v>
      </c>
      <c r="F34" s="26" t="s">
        <v>17</v>
      </c>
      <c r="G34" s="13" t="s">
        <v>12</v>
      </c>
      <c r="H34" s="2">
        <v>0</v>
      </c>
      <c r="I34" s="2">
        <v>0</v>
      </c>
      <c r="J34" s="2">
        <v>0</v>
      </c>
      <c r="K34" s="2">
        <v>0</v>
      </c>
      <c r="L34" s="2">
        <f t="shared" si="0"/>
        <v>0</v>
      </c>
    </row>
    <row r="35" spans="1:12" x14ac:dyDescent="0.25">
      <c r="A35" s="2" t="s">
        <v>30</v>
      </c>
      <c r="B35" s="2" t="s">
        <v>32</v>
      </c>
      <c r="C35" s="10">
        <v>42669</v>
      </c>
      <c r="D35" s="2" t="s">
        <v>18</v>
      </c>
      <c r="E35" s="26" t="s">
        <v>44</v>
      </c>
      <c r="F35" s="26" t="s">
        <v>17</v>
      </c>
      <c r="G35" s="13" t="s">
        <v>9</v>
      </c>
      <c r="H35" s="30"/>
      <c r="I35" s="30"/>
      <c r="J35" s="30"/>
      <c r="K35" s="30"/>
      <c r="L35" s="30"/>
    </row>
    <row r="36" spans="1:12" x14ac:dyDescent="0.25">
      <c r="A36" s="2" t="s">
        <v>30</v>
      </c>
      <c r="B36" s="2" t="s">
        <v>32</v>
      </c>
      <c r="C36" s="10">
        <v>42669</v>
      </c>
      <c r="D36" s="2" t="s">
        <v>18</v>
      </c>
      <c r="E36" s="26" t="s">
        <v>44</v>
      </c>
      <c r="F36" s="26" t="s">
        <v>17</v>
      </c>
      <c r="G36" s="13" t="s">
        <v>10</v>
      </c>
      <c r="H36" s="2">
        <v>10</v>
      </c>
      <c r="I36" s="2">
        <v>11</v>
      </c>
      <c r="J36" s="30"/>
      <c r="K36" s="30"/>
      <c r="L36" s="2">
        <f t="shared" si="0"/>
        <v>10.5</v>
      </c>
    </row>
    <row r="37" spans="1:12" x14ac:dyDescent="0.25">
      <c r="A37" s="2" t="s">
        <v>30</v>
      </c>
      <c r="B37" s="2" t="s">
        <v>32</v>
      </c>
      <c r="C37" s="10">
        <v>42669</v>
      </c>
      <c r="D37" s="2" t="s">
        <v>18</v>
      </c>
      <c r="E37" s="26" t="s">
        <v>44</v>
      </c>
      <c r="F37" s="26" t="s">
        <v>17</v>
      </c>
      <c r="G37" s="13" t="s">
        <v>11</v>
      </c>
      <c r="H37" s="30"/>
      <c r="I37" s="30"/>
      <c r="J37" s="30"/>
      <c r="K37" s="30"/>
      <c r="L37" s="30"/>
    </row>
    <row r="38" spans="1:12" x14ac:dyDescent="0.25">
      <c r="A38" s="2" t="s">
        <v>30</v>
      </c>
      <c r="B38" s="2" t="s">
        <v>32</v>
      </c>
      <c r="C38" s="10">
        <v>42669</v>
      </c>
      <c r="D38" s="2" t="s">
        <v>18</v>
      </c>
      <c r="E38" s="26" t="s">
        <v>44</v>
      </c>
      <c r="F38" s="26" t="s">
        <v>17</v>
      </c>
      <c r="G38" s="13" t="s">
        <v>12</v>
      </c>
      <c r="H38" s="2">
        <v>9</v>
      </c>
      <c r="I38" s="2">
        <v>6</v>
      </c>
      <c r="J38" s="30"/>
      <c r="K38" s="30"/>
      <c r="L38" s="2">
        <f t="shared" si="0"/>
        <v>7.5</v>
      </c>
    </row>
    <row r="39" spans="1:12" x14ac:dyDescent="0.25">
      <c r="A39" s="2" t="s">
        <v>30</v>
      </c>
      <c r="B39" s="2" t="s">
        <v>32</v>
      </c>
      <c r="C39" s="10">
        <v>42669</v>
      </c>
      <c r="D39" s="2" t="s">
        <v>19</v>
      </c>
      <c r="E39" s="26" t="s">
        <v>44</v>
      </c>
      <c r="F39" s="26" t="s">
        <v>17</v>
      </c>
      <c r="G39" s="13" t="s">
        <v>9</v>
      </c>
      <c r="H39" s="2">
        <v>0</v>
      </c>
      <c r="I39" s="2">
        <v>0</v>
      </c>
      <c r="J39" s="2">
        <v>0</v>
      </c>
      <c r="K39" s="2">
        <v>0</v>
      </c>
      <c r="L39" s="2">
        <f t="shared" si="0"/>
        <v>0</v>
      </c>
    </row>
    <row r="40" spans="1:12" x14ac:dyDescent="0.25">
      <c r="A40" s="2" t="s">
        <v>30</v>
      </c>
      <c r="B40" s="2" t="s">
        <v>32</v>
      </c>
      <c r="C40" s="10">
        <v>42669</v>
      </c>
      <c r="D40" s="2" t="s">
        <v>19</v>
      </c>
      <c r="E40" s="26" t="s">
        <v>44</v>
      </c>
      <c r="F40" s="26" t="s">
        <v>17</v>
      </c>
      <c r="G40" s="13" t="s">
        <v>10</v>
      </c>
      <c r="H40" s="2">
        <v>3</v>
      </c>
      <c r="I40" s="2">
        <v>0</v>
      </c>
      <c r="J40" s="2">
        <v>0</v>
      </c>
      <c r="K40" s="2">
        <v>0</v>
      </c>
      <c r="L40" s="2">
        <f t="shared" si="0"/>
        <v>0.75</v>
      </c>
    </row>
    <row r="41" spans="1:12" x14ac:dyDescent="0.25">
      <c r="A41" s="2" t="s">
        <v>30</v>
      </c>
      <c r="B41" s="2" t="s">
        <v>32</v>
      </c>
      <c r="C41" s="10">
        <v>42669</v>
      </c>
      <c r="D41" s="2" t="s">
        <v>19</v>
      </c>
      <c r="E41" s="26" t="s">
        <v>44</v>
      </c>
      <c r="F41" s="26" t="s">
        <v>17</v>
      </c>
      <c r="G41" s="13" t="s">
        <v>11</v>
      </c>
      <c r="H41" s="2">
        <v>0</v>
      </c>
      <c r="I41" s="2">
        <v>0</v>
      </c>
      <c r="J41" s="2">
        <v>0</v>
      </c>
      <c r="K41" s="2">
        <v>0</v>
      </c>
      <c r="L41" s="2">
        <f t="shared" si="0"/>
        <v>0</v>
      </c>
    </row>
    <row r="42" spans="1:12" x14ac:dyDescent="0.25">
      <c r="A42" s="2" t="s">
        <v>30</v>
      </c>
      <c r="B42" s="2" t="s">
        <v>32</v>
      </c>
      <c r="C42" s="10">
        <v>42669</v>
      </c>
      <c r="D42" s="2" t="s">
        <v>19</v>
      </c>
      <c r="E42" s="26" t="s">
        <v>44</v>
      </c>
      <c r="F42" s="26" t="s">
        <v>17</v>
      </c>
      <c r="G42" s="13" t="s">
        <v>12</v>
      </c>
      <c r="H42" s="2">
        <v>0</v>
      </c>
      <c r="I42" s="2">
        <v>0</v>
      </c>
      <c r="J42" s="2">
        <v>0</v>
      </c>
      <c r="K42" s="2">
        <v>0</v>
      </c>
      <c r="L42" s="2">
        <f t="shared" si="0"/>
        <v>0</v>
      </c>
    </row>
    <row r="43" spans="1:12" x14ac:dyDescent="0.25">
      <c r="A43" s="2" t="s">
        <v>30</v>
      </c>
      <c r="B43" s="2" t="s">
        <v>32</v>
      </c>
      <c r="C43" s="10">
        <v>42669</v>
      </c>
      <c r="D43" s="2" t="s">
        <v>233</v>
      </c>
      <c r="E43" s="26" t="s">
        <v>44</v>
      </c>
      <c r="F43" s="26" t="s">
        <v>17</v>
      </c>
      <c r="G43" s="13" t="s">
        <v>9</v>
      </c>
      <c r="H43" s="2">
        <v>10</v>
      </c>
      <c r="I43" s="2">
        <v>10</v>
      </c>
      <c r="J43" s="2">
        <v>7</v>
      </c>
      <c r="K43" s="2">
        <v>15</v>
      </c>
      <c r="L43" s="2">
        <f t="shared" si="0"/>
        <v>10.5</v>
      </c>
    </row>
    <row r="44" spans="1:12" x14ac:dyDescent="0.25">
      <c r="A44" s="2" t="s">
        <v>30</v>
      </c>
      <c r="B44" s="2" t="s">
        <v>32</v>
      </c>
      <c r="C44" s="10">
        <v>42669</v>
      </c>
      <c r="D44" s="2" t="s">
        <v>233</v>
      </c>
      <c r="E44" s="26" t="s">
        <v>44</v>
      </c>
      <c r="F44" s="26" t="s">
        <v>17</v>
      </c>
      <c r="G44" s="13" t="s">
        <v>10</v>
      </c>
      <c r="H44" s="2">
        <v>7</v>
      </c>
      <c r="I44" s="2">
        <v>7</v>
      </c>
      <c r="J44" s="2">
        <v>5</v>
      </c>
      <c r="K44" s="2">
        <v>6</v>
      </c>
      <c r="L44" s="2">
        <f t="shared" si="0"/>
        <v>6.25</v>
      </c>
    </row>
    <row r="45" spans="1:12" x14ac:dyDescent="0.25">
      <c r="A45" s="2" t="s">
        <v>30</v>
      </c>
      <c r="B45" s="2" t="s">
        <v>32</v>
      </c>
      <c r="C45" s="10">
        <v>42669</v>
      </c>
      <c r="D45" s="2" t="s">
        <v>233</v>
      </c>
      <c r="E45" s="26" t="s">
        <v>44</v>
      </c>
      <c r="F45" s="26" t="s">
        <v>17</v>
      </c>
      <c r="G45" s="13" t="s">
        <v>11</v>
      </c>
      <c r="H45" s="2">
        <v>9</v>
      </c>
      <c r="I45" s="2">
        <v>10</v>
      </c>
      <c r="J45" s="2">
        <v>8</v>
      </c>
      <c r="K45" s="2">
        <v>8</v>
      </c>
      <c r="L45" s="2">
        <f t="shared" si="0"/>
        <v>8.75</v>
      </c>
    </row>
    <row r="46" spans="1:12" x14ac:dyDescent="0.25">
      <c r="A46" s="2" t="s">
        <v>30</v>
      </c>
      <c r="B46" s="2" t="s">
        <v>32</v>
      </c>
      <c r="C46" s="10">
        <v>42669</v>
      </c>
      <c r="D46" s="2" t="s">
        <v>233</v>
      </c>
      <c r="E46" s="26" t="s">
        <v>44</v>
      </c>
      <c r="F46" s="26" t="s">
        <v>17</v>
      </c>
      <c r="G46" s="13" t="s">
        <v>12</v>
      </c>
      <c r="H46" s="2">
        <v>10</v>
      </c>
      <c r="I46" s="2">
        <v>15</v>
      </c>
      <c r="J46" s="2">
        <v>10</v>
      </c>
      <c r="K46" s="2">
        <v>9</v>
      </c>
      <c r="L46" s="2">
        <f t="shared" si="0"/>
        <v>11</v>
      </c>
    </row>
    <row r="47" spans="1:12" x14ac:dyDescent="0.25">
      <c r="A47" s="2" t="s">
        <v>30</v>
      </c>
      <c r="B47" s="2" t="s">
        <v>32</v>
      </c>
      <c r="C47" s="10">
        <v>43033</v>
      </c>
      <c r="D47" s="2" t="s">
        <v>18</v>
      </c>
      <c r="E47" s="26" t="s">
        <v>44</v>
      </c>
      <c r="F47" s="26" t="s">
        <v>17</v>
      </c>
      <c r="G47" s="13" t="s">
        <v>9</v>
      </c>
      <c r="H47" s="30"/>
      <c r="I47" s="30"/>
      <c r="J47" s="30"/>
      <c r="K47" s="30"/>
      <c r="L47" s="2">
        <v>0</v>
      </c>
    </row>
    <row r="48" spans="1:12" x14ac:dyDescent="0.25">
      <c r="A48" s="2" t="s">
        <v>30</v>
      </c>
      <c r="B48" s="2" t="s">
        <v>32</v>
      </c>
      <c r="C48" s="10">
        <v>43033</v>
      </c>
      <c r="D48" s="2" t="s">
        <v>18</v>
      </c>
      <c r="E48" s="26" t="s">
        <v>44</v>
      </c>
      <c r="F48" s="26" t="s">
        <v>17</v>
      </c>
      <c r="G48" s="13" t="s">
        <v>10</v>
      </c>
      <c r="H48" s="30"/>
      <c r="I48" s="30"/>
      <c r="J48" s="30"/>
      <c r="K48" s="30"/>
      <c r="L48" s="2">
        <v>0</v>
      </c>
    </row>
    <row r="49" spans="1:12" x14ac:dyDescent="0.25">
      <c r="A49" s="2" t="s">
        <v>30</v>
      </c>
      <c r="B49" s="2" t="s">
        <v>32</v>
      </c>
      <c r="C49" s="10">
        <v>43033</v>
      </c>
      <c r="D49" s="2" t="s">
        <v>18</v>
      </c>
      <c r="E49" s="26" t="s">
        <v>44</v>
      </c>
      <c r="F49" s="26" t="s">
        <v>17</v>
      </c>
      <c r="G49" s="13" t="s">
        <v>11</v>
      </c>
      <c r="H49" s="30"/>
      <c r="I49" s="30"/>
      <c r="J49" s="30"/>
      <c r="K49" s="30"/>
      <c r="L49" s="2">
        <v>0</v>
      </c>
    </row>
    <row r="50" spans="1:12" x14ac:dyDescent="0.25">
      <c r="A50" s="2" t="s">
        <v>30</v>
      </c>
      <c r="B50" s="2" t="s">
        <v>32</v>
      </c>
      <c r="C50" s="10">
        <v>43033</v>
      </c>
      <c r="D50" s="2" t="s">
        <v>18</v>
      </c>
      <c r="E50" s="26" t="s">
        <v>44</v>
      </c>
      <c r="F50" s="26" t="s">
        <v>17</v>
      </c>
      <c r="G50" s="13" t="s">
        <v>12</v>
      </c>
      <c r="H50" s="30"/>
      <c r="I50" s="30"/>
      <c r="J50" s="30"/>
      <c r="K50" s="30"/>
      <c r="L50" s="2">
        <v>0</v>
      </c>
    </row>
    <row r="51" spans="1:12" x14ac:dyDescent="0.25">
      <c r="A51" s="2" t="s">
        <v>30</v>
      </c>
      <c r="B51" s="2" t="s">
        <v>32</v>
      </c>
      <c r="C51" s="10">
        <v>43033</v>
      </c>
      <c r="D51" s="2" t="s">
        <v>19</v>
      </c>
      <c r="E51" s="26" t="s">
        <v>44</v>
      </c>
      <c r="F51" s="26" t="s">
        <v>17</v>
      </c>
      <c r="G51" s="13" t="s">
        <v>9</v>
      </c>
      <c r="H51" s="30"/>
      <c r="I51" s="30"/>
      <c r="J51" s="30"/>
      <c r="K51" s="30"/>
      <c r="L51" s="2">
        <v>0</v>
      </c>
    </row>
    <row r="52" spans="1:12" x14ac:dyDescent="0.25">
      <c r="A52" s="2" t="s">
        <v>30</v>
      </c>
      <c r="B52" s="2" t="s">
        <v>32</v>
      </c>
      <c r="C52" s="10">
        <v>43033</v>
      </c>
      <c r="D52" s="2" t="s">
        <v>19</v>
      </c>
      <c r="E52" s="26" t="s">
        <v>44</v>
      </c>
      <c r="F52" s="26" t="s">
        <v>17</v>
      </c>
      <c r="G52" s="13" t="s">
        <v>10</v>
      </c>
      <c r="H52" s="30"/>
      <c r="I52" s="30"/>
      <c r="J52" s="30"/>
      <c r="K52" s="30"/>
      <c r="L52" s="2">
        <v>0</v>
      </c>
    </row>
    <row r="53" spans="1:12" x14ac:dyDescent="0.25">
      <c r="A53" s="2" t="s">
        <v>30</v>
      </c>
      <c r="B53" s="2" t="s">
        <v>32</v>
      </c>
      <c r="C53" s="10">
        <v>43033</v>
      </c>
      <c r="D53" s="2" t="s">
        <v>19</v>
      </c>
      <c r="E53" s="26" t="s">
        <v>44</v>
      </c>
      <c r="F53" s="26" t="s">
        <v>17</v>
      </c>
      <c r="G53" s="13" t="s">
        <v>11</v>
      </c>
      <c r="H53" s="30"/>
      <c r="I53" s="30"/>
      <c r="J53" s="30"/>
      <c r="K53" s="30"/>
      <c r="L53" s="2">
        <v>0</v>
      </c>
    </row>
    <row r="54" spans="1:12" x14ac:dyDescent="0.25">
      <c r="A54" s="2" t="s">
        <v>30</v>
      </c>
      <c r="B54" s="2" t="s">
        <v>32</v>
      </c>
      <c r="C54" s="10">
        <v>43033</v>
      </c>
      <c r="D54" s="2" t="s">
        <v>19</v>
      </c>
      <c r="E54" s="26" t="s">
        <v>44</v>
      </c>
      <c r="F54" s="26" t="s">
        <v>17</v>
      </c>
      <c r="G54" s="13" t="s">
        <v>12</v>
      </c>
      <c r="H54" s="30"/>
      <c r="I54" s="30"/>
      <c r="J54" s="30"/>
      <c r="K54" s="30"/>
      <c r="L54" s="2">
        <v>0</v>
      </c>
    </row>
    <row r="55" spans="1:12" x14ac:dyDescent="0.25">
      <c r="A55" s="2" t="s">
        <v>30</v>
      </c>
      <c r="B55" s="2" t="s">
        <v>32</v>
      </c>
      <c r="C55" s="10">
        <v>43033</v>
      </c>
      <c r="D55" s="2" t="s">
        <v>233</v>
      </c>
      <c r="E55" s="26" t="s">
        <v>44</v>
      </c>
      <c r="F55" s="26" t="s">
        <v>17</v>
      </c>
      <c r="G55" s="13" t="s">
        <v>9</v>
      </c>
      <c r="H55" s="28"/>
      <c r="I55" s="28"/>
      <c r="J55" s="28"/>
      <c r="K55" s="28"/>
      <c r="L55" s="2">
        <v>0</v>
      </c>
    </row>
    <row r="56" spans="1:12" x14ac:dyDescent="0.25">
      <c r="A56" s="2" t="s">
        <v>30</v>
      </c>
      <c r="B56" s="2" t="s">
        <v>32</v>
      </c>
      <c r="C56" s="10">
        <v>43033</v>
      </c>
      <c r="D56" s="2" t="s">
        <v>233</v>
      </c>
      <c r="E56" s="26" t="s">
        <v>44</v>
      </c>
      <c r="F56" s="26" t="s">
        <v>17</v>
      </c>
      <c r="G56" s="13" t="s">
        <v>10</v>
      </c>
      <c r="H56" s="28"/>
      <c r="I56" s="28"/>
      <c r="J56" s="28"/>
      <c r="K56" s="28"/>
      <c r="L56" s="2">
        <v>0</v>
      </c>
    </row>
    <row r="57" spans="1:12" x14ac:dyDescent="0.25">
      <c r="A57" s="2" t="s">
        <v>30</v>
      </c>
      <c r="B57" s="2" t="s">
        <v>32</v>
      </c>
      <c r="C57" s="10">
        <v>43033</v>
      </c>
      <c r="D57" s="2" t="s">
        <v>233</v>
      </c>
      <c r="E57" s="26" t="s">
        <v>44</v>
      </c>
      <c r="F57" s="26" t="s">
        <v>17</v>
      </c>
      <c r="G57" s="13" t="s">
        <v>11</v>
      </c>
      <c r="H57" s="28"/>
      <c r="I57" s="28"/>
      <c r="J57" s="28"/>
      <c r="K57" s="28"/>
      <c r="L57" s="2">
        <v>0</v>
      </c>
    </row>
    <row r="58" spans="1:12" x14ac:dyDescent="0.25">
      <c r="A58" s="2" t="s">
        <v>30</v>
      </c>
      <c r="B58" s="2" t="s">
        <v>32</v>
      </c>
      <c r="C58" s="10">
        <v>43033</v>
      </c>
      <c r="D58" s="2" t="s">
        <v>233</v>
      </c>
      <c r="E58" s="26" t="s">
        <v>44</v>
      </c>
      <c r="F58" s="26" t="s">
        <v>17</v>
      </c>
      <c r="G58" s="13" t="s">
        <v>12</v>
      </c>
      <c r="H58" s="28"/>
      <c r="I58" s="28"/>
      <c r="J58" s="28"/>
      <c r="K58" s="28"/>
      <c r="L58" s="2">
        <v>0</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7" workbookViewId="0">
      <selection activeCell="J19" sqref="J19"/>
    </sheetView>
  </sheetViews>
  <sheetFormatPr defaultRowHeight="15" x14ac:dyDescent="0.25"/>
  <cols>
    <col min="1" max="2" width="14.42578125" customWidth="1"/>
    <col min="3" max="3" width="16.28515625" customWidth="1"/>
    <col min="4" max="4" width="12" customWidth="1"/>
    <col min="5" max="6" width="10.7109375" customWidth="1"/>
    <col min="7" max="8" width="12" customWidth="1"/>
    <col min="9" max="10" width="10.7109375" bestFit="1" customWidth="1"/>
    <col min="11" max="11" width="12" bestFit="1" customWidth="1"/>
  </cols>
  <sheetData>
    <row r="1" spans="1:7" x14ac:dyDescent="0.25">
      <c r="B1" s="250" t="s">
        <v>208</v>
      </c>
      <c r="C1" s="250" t="s">
        <v>207</v>
      </c>
    </row>
    <row r="2" spans="1:7" x14ac:dyDescent="0.25">
      <c r="A2" s="38"/>
      <c r="B2" s="250" t="s">
        <v>205</v>
      </c>
      <c r="C2" s="38">
        <v>41556</v>
      </c>
      <c r="D2" s="38">
        <v>41918</v>
      </c>
      <c r="E2" s="38">
        <v>42669</v>
      </c>
      <c r="F2" s="38">
        <v>43033</v>
      </c>
      <c r="G2" s="38" t="s">
        <v>206</v>
      </c>
    </row>
    <row r="3" spans="1:7" x14ac:dyDescent="0.25">
      <c r="A3" s="252"/>
      <c r="B3" s="251" t="s">
        <v>236</v>
      </c>
      <c r="C3" s="252">
        <v>0</v>
      </c>
      <c r="D3" s="252">
        <v>0</v>
      </c>
      <c r="E3" s="252">
        <v>9</v>
      </c>
      <c r="F3" s="252">
        <v>0</v>
      </c>
      <c r="G3" s="252">
        <v>1.2857142857142858</v>
      </c>
    </row>
    <row r="4" spans="1:7" x14ac:dyDescent="0.25">
      <c r="A4" s="252"/>
      <c r="B4" s="251" t="s">
        <v>241</v>
      </c>
      <c r="C4" s="252">
        <v>0</v>
      </c>
      <c r="D4" s="252"/>
      <c r="E4" s="252">
        <v>0.1875</v>
      </c>
      <c r="F4" s="252">
        <v>0</v>
      </c>
      <c r="G4" s="252">
        <v>6.25E-2</v>
      </c>
    </row>
    <row r="5" spans="1:7" x14ac:dyDescent="0.25">
      <c r="A5" s="252"/>
      <c r="B5" s="251" t="s">
        <v>242</v>
      </c>
      <c r="C5" s="252">
        <v>0</v>
      </c>
      <c r="D5" s="252">
        <v>3.625</v>
      </c>
      <c r="E5" s="252">
        <v>9.125</v>
      </c>
      <c r="F5" s="252">
        <v>0</v>
      </c>
      <c r="G5" s="252">
        <v>3.1875</v>
      </c>
    </row>
    <row r="6" spans="1:7" x14ac:dyDescent="0.25">
      <c r="A6" s="252"/>
      <c r="B6" s="251" t="s">
        <v>251</v>
      </c>
      <c r="C6" s="252">
        <v>0</v>
      </c>
      <c r="D6" s="252">
        <v>0</v>
      </c>
      <c r="E6" s="252"/>
      <c r="F6" s="252"/>
      <c r="G6" s="252">
        <v>0</v>
      </c>
    </row>
    <row r="7" spans="1:7" x14ac:dyDescent="0.25">
      <c r="A7" s="252"/>
      <c r="B7" s="251" t="s">
        <v>206</v>
      </c>
      <c r="C7" s="252">
        <v>0</v>
      </c>
      <c r="D7" s="252">
        <v>1.2083333333333333</v>
      </c>
      <c r="E7" s="252">
        <v>5.5250000000000004</v>
      </c>
      <c r="F7" s="252">
        <v>0</v>
      </c>
      <c r="G7" s="252">
        <v>1.395</v>
      </c>
    </row>
    <row r="8" spans="1:7" x14ac:dyDescent="0.25">
      <c r="B8" t="str">
        <f>'Newburyport, Joppa Flats PT'!B2</f>
        <v>Row Labels</v>
      </c>
    </row>
    <row r="9" spans="1:7" x14ac:dyDescent="0.25">
      <c r="A9" s="253"/>
      <c r="C9" s="38">
        <f>'Newburyport, Joppa Flats PT'!C2</f>
        <v>41556</v>
      </c>
      <c r="D9" s="38">
        <f>'Newburyport, Joppa Flats PT'!D2</f>
        <v>41918</v>
      </c>
      <c r="E9" s="38">
        <f>'Newburyport, Joppa Flats PT'!E2</f>
        <v>42669</v>
      </c>
      <c r="F9" s="38">
        <f>'Newburyport, Joppa Flats PT'!F2</f>
        <v>43033</v>
      </c>
    </row>
    <row r="10" spans="1:7" x14ac:dyDescent="0.25">
      <c r="B10" s="254" t="str">
        <f>'Newburyport, Joppa Flats PT'!B3</f>
        <v>Transect 2 (Downstream)</v>
      </c>
      <c r="C10" s="252">
        <f>'Newburyport, Joppa Flats PT'!C3</f>
        <v>0</v>
      </c>
      <c r="D10" s="252">
        <f>'Newburyport, Joppa Flats PT'!D3</f>
        <v>0</v>
      </c>
      <c r="E10" s="252">
        <f>'Newburyport, Joppa Flats PT'!E3</f>
        <v>9</v>
      </c>
      <c r="F10">
        <f>'Newburyport, Joppa Flats PT'!F3</f>
        <v>0</v>
      </c>
    </row>
    <row r="11" spans="1:7" x14ac:dyDescent="0.25">
      <c r="A11" s="251"/>
      <c r="B11" s="252" t="str">
        <f>'Newburyport, Joppa Flats PT'!B4</f>
        <v>Transect 3 (Downstream)</v>
      </c>
      <c r="C11" s="252">
        <f>'Newburyport, Joppa Flats PT'!C4</f>
        <v>0</v>
      </c>
      <c r="D11" s="252">
        <f>'Newburyport, Joppa Flats PT'!D4</f>
        <v>0</v>
      </c>
      <c r="E11" s="252">
        <f>'Newburyport, Joppa Flats PT'!E4</f>
        <v>0.1875</v>
      </c>
      <c r="F11">
        <f>'Newburyport, Joppa Flats PT'!F4</f>
        <v>0</v>
      </c>
    </row>
    <row r="12" spans="1:7" x14ac:dyDescent="0.25">
      <c r="A12" s="251"/>
      <c r="B12" s="252" t="str">
        <f>'Newburyport, Joppa Flats PT'!B5</f>
        <v>Transect 4 (Downstream)</v>
      </c>
      <c r="C12" s="252">
        <f>'Newburyport, Joppa Flats PT'!C5</f>
        <v>0</v>
      </c>
      <c r="D12" s="252">
        <f>'Newburyport, Joppa Flats PT'!D5</f>
        <v>3.625</v>
      </c>
      <c r="E12" s="252">
        <f>'Newburyport, Joppa Flats PT'!E5</f>
        <v>9.125</v>
      </c>
    </row>
    <row r="13" spans="1:7" x14ac:dyDescent="0.25">
      <c r="A13" s="251"/>
      <c r="B13" s="252" t="str">
        <f>'Newburyport, Joppa Flats PT'!B6</f>
        <v>Transect 5 (Downstream)</v>
      </c>
      <c r="C13" s="252">
        <f>'Newburyport, Joppa Flats PT'!C6</f>
        <v>0</v>
      </c>
      <c r="D13" s="252">
        <f>'Newburyport, Joppa Flats PT'!D6</f>
        <v>0</v>
      </c>
      <c r="E13" s="252">
        <f>'Newburyport, Joppa Flats PT'!E6</f>
        <v>0</v>
      </c>
    </row>
    <row r="14" spans="1:7" x14ac:dyDescent="0.25">
      <c r="A14" s="251"/>
      <c r="B14" s="252"/>
      <c r="C14" s="252"/>
      <c r="D14" s="252"/>
      <c r="E14" s="252"/>
    </row>
  </sheetData>
  <pageMargins left="0.7" right="0.7" top="0.75" bottom="0.75" header="0.3" footer="0.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7"/>
  <sheetViews>
    <sheetView workbookViewId="0">
      <selection activeCell="C4" sqref="C4"/>
    </sheetView>
  </sheetViews>
  <sheetFormatPr defaultRowHeight="15" x14ac:dyDescent="0.25"/>
  <cols>
    <col min="1" max="1" width="10.7109375" bestFit="1" customWidth="1"/>
    <col min="2" max="2" width="12.140625" bestFit="1" customWidth="1"/>
    <col min="3" max="3" width="11.28515625" customWidth="1"/>
    <col min="4" max="4" width="12" customWidth="1"/>
    <col min="5" max="5" width="10.7109375" customWidth="1"/>
    <col min="6" max="6" width="11.140625" style="6" customWidth="1"/>
    <col min="15" max="15" width="10.7109375" bestFit="1" customWidth="1"/>
    <col min="16" max="16" width="5.140625" bestFit="1" customWidth="1"/>
    <col min="17" max="17" width="16" bestFit="1" customWidth="1"/>
    <col min="18" max="18" width="12" bestFit="1" customWidth="1"/>
  </cols>
  <sheetData>
    <row r="2" spans="1:18" x14ac:dyDescent="0.25">
      <c r="E2" s="28" t="s">
        <v>27</v>
      </c>
      <c r="F2" s="28"/>
      <c r="G2" s="30" t="s">
        <v>39</v>
      </c>
    </row>
    <row r="5" spans="1:18" x14ac:dyDescent="0.25">
      <c r="O5" s="6"/>
      <c r="Q5" s="6" t="s">
        <v>53</v>
      </c>
    </row>
    <row r="6" spans="1:18" x14ac:dyDescent="0.25">
      <c r="O6" s="6" t="s">
        <v>25</v>
      </c>
      <c r="P6" s="6"/>
      <c r="Q6" s="6"/>
      <c r="R6" s="6"/>
    </row>
    <row r="7" spans="1:18" x14ac:dyDescent="0.25">
      <c r="A7" s="14" t="s">
        <v>23</v>
      </c>
      <c r="B7" s="14" t="s">
        <v>21</v>
      </c>
      <c r="C7" s="14" t="s">
        <v>0</v>
      </c>
      <c r="D7" s="14" t="s">
        <v>8</v>
      </c>
      <c r="E7" s="14" t="s">
        <v>14</v>
      </c>
      <c r="F7" s="14" t="s">
        <v>198</v>
      </c>
      <c r="G7" s="14" t="s">
        <v>13</v>
      </c>
      <c r="H7" s="14" t="s">
        <v>201</v>
      </c>
      <c r="I7" s="14" t="s">
        <v>202</v>
      </c>
      <c r="J7" s="14" t="s">
        <v>203</v>
      </c>
      <c r="K7" s="14" t="s">
        <v>204</v>
      </c>
      <c r="L7" s="14" t="s">
        <v>3</v>
      </c>
      <c r="M7" s="256" t="s">
        <v>71</v>
      </c>
      <c r="N7" s="14"/>
      <c r="O7" s="25">
        <v>41585</v>
      </c>
      <c r="P7" s="5"/>
      <c r="Q7" s="5"/>
      <c r="R7" s="5"/>
    </row>
    <row r="8" spans="1:18" x14ac:dyDescent="0.25">
      <c r="A8" s="2" t="s">
        <v>219</v>
      </c>
      <c r="B8" s="2" t="s">
        <v>222</v>
      </c>
      <c r="C8" s="10">
        <v>41585</v>
      </c>
      <c r="D8" s="2" t="s">
        <v>211</v>
      </c>
      <c r="E8" s="2" t="s">
        <v>44</v>
      </c>
      <c r="F8" s="13" t="s">
        <v>17</v>
      </c>
      <c r="G8" s="13" t="s">
        <v>9</v>
      </c>
      <c r="H8" s="2">
        <v>0</v>
      </c>
      <c r="I8" s="2">
        <v>0</v>
      </c>
      <c r="J8" s="2">
        <v>0</v>
      </c>
      <c r="K8" s="2">
        <v>0</v>
      </c>
      <c r="L8" s="2">
        <v>0</v>
      </c>
      <c r="O8" s="8" t="s">
        <v>0</v>
      </c>
      <c r="P8" s="19" t="s">
        <v>1</v>
      </c>
      <c r="Q8" s="9" t="s">
        <v>44</v>
      </c>
      <c r="R8" s="27" t="s">
        <v>6</v>
      </c>
    </row>
    <row r="9" spans="1:18" x14ac:dyDescent="0.25">
      <c r="A9" s="2" t="s">
        <v>219</v>
      </c>
      <c r="B9" s="2" t="s">
        <v>222</v>
      </c>
      <c r="C9" s="10">
        <v>41585</v>
      </c>
      <c r="D9" s="2" t="s">
        <v>211</v>
      </c>
      <c r="E9" s="2" t="s">
        <v>44</v>
      </c>
      <c r="F9" s="13" t="s">
        <v>17</v>
      </c>
      <c r="G9" s="13" t="s">
        <v>10</v>
      </c>
      <c r="H9" s="2">
        <v>0</v>
      </c>
      <c r="I9" s="2">
        <v>0</v>
      </c>
      <c r="J9" s="2">
        <v>0</v>
      </c>
      <c r="K9" s="2">
        <v>0</v>
      </c>
      <c r="L9" s="2">
        <v>0</v>
      </c>
      <c r="O9" s="10">
        <v>42296</v>
      </c>
      <c r="P9" s="2">
        <f>O9-O7</f>
        <v>711</v>
      </c>
      <c r="Q9" s="2">
        <f>AVERAGE(L20:L31)/(P9/365)</f>
        <v>4.684423347398031</v>
      </c>
      <c r="R9" s="2"/>
    </row>
    <row r="10" spans="1:18" x14ac:dyDescent="0.25">
      <c r="A10" s="2" t="s">
        <v>219</v>
      </c>
      <c r="B10" s="2" t="s">
        <v>222</v>
      </c>
      <c r="C10" s="10">
        <v>41585</v>
      </c>
      <c r="D10" s="2" t="s">
        <v>211</v>
      </c>
      <c r="E10" s="2" t="s">
        <v>44</v>
      </c>
      <c r="F10" s="13" t="s">
        <v>17</v>
      </c>
      <c r="G10" s="13" t="s">
        <v>11</v>
      </c>
      <c r="H10" s="2">
        <v>0</v>
      </c>
      <c r="I10" s="2">
        <v>0</v>
      </c>
      <c r="J10" s="2">
        <v>0</v>
      </c>
      <c r="K10" s="2">
        <v>0</v>
      </c>
      <c r="L10" s="2">
        <v>0</v>
      </c>
      <c r="O10" s="10">
        <v>42626</v>
      </c>
      <c r="P10" s="2">
        <f>O10-O7</f>
        <v>1041</v>
      </c>
      <c r="Q10" s="2"/>
      <c r="R10" s="2"/>
    </row>
    <row r="11" spans="1:18" x14ac:dyDescent="0.25">
      <c r="A11" s="2" t="s">
        <v>219</v>
      </c>
      <c r="B11" s="2" t="s">
        <v>222</v>
      </c>
      <c r="C11" s="10">
        <v>41585</v>
      </c>
      <c r="D11" s="2" t="s">
        <v>211</v>
      </c>
      <c r="E11" s="2" t="s">
        <v>44</v>
      </c>
      <c r="F11" s="13" t="s">
        <v>17</v>
      </c>
      <c r="G11" s="13" t="s">
        <v>12</v>
      </c>
      <c r="H11" s="2">
        <v>0</v>
      </c>
      <c r="I11" s="2">
        <v>0</v>
      </c>
      <c r="J11" s="2">
        <v>0</v>
      </c>
      <c r="K11" s="2">
        <v>0</v>
      </c>
      <c r="L11" s="2">
        <v>0</v>
      </c>
      <c r="O11" s="10">
        <v>43007</v>
      </c>
      <c r="P11" s="2">
        <f>O11-O7</f>
        <v>1422</v>
      </c>
      <c r="Q11" s="2"/>
      <c r="R11" s="2"/>
    </row>
    <row r="12" spans="1:18" x14ac:dyDescent="0.25">
      <c r="A12" s="2" t="s">
        <v>219</v>
      </c>
      <c r="B12" s="2" t="s">
        <v>222</v>
      </c>
      <c r="C12" s="10">
        <v>41585</v>
      </c>
      <c r="D12" s="2" t="s">
        <v>212</v>
      </c>
      <c r="E12" s="2" t="s">
        <v>44</v>
      </c>
      <c r="F12" s="13" t="s">
        <v>17</v>
      </c>
      <c r="G12" s="13" t="s">
        <v>9</v>
      </c>
      <c r="H12" s="2">
        <v>0</v>
      </c>
      <c r="I12" s="2">
        <v>0</v>
      </c>
      <c r="J12" s="2">
        <v>0</v>
      </c>
      <c r="K12" s="2">
        <v>0</v>
      </c>
      <c r="L12" s="2">
        <v>0</v>
      </c>
      <c r="O12" s="2"/>
      <c r="P12" s="2"/>
      <c r="Q12" s="2"/>
      <c r="R12" s="2"/>
    </row>
    <row r="13" spans="1:18" x14ac:dyDescent="0.25">
      <c r="A13" s="2" t="s">
        <v>219</v>
      </c>
      <c r="B13" s="2" t="s">
        <v>222</v>
      </c>
      <c r="C13" s="10">
        <v>41585</v>
      </c>
      <c r="D13" s="2" t="s">
        <v>212</v>
      </c>
      <c r="E13" s="2" t="s">
        <v>44</v>
      </c>
      <c r="F13" s="13" t="s">
        <v>17</v>
      </c>
      <c r="G13" s="13" t="s">
        <v>10</v>
      </c>
      <c r="H13" s="2">
        <v>0</v>
      </c>
      <c r="I13" s="2">
        <v>0</v>
      </c>
      <c r="J13" s="2">
        <v>0</v>
      </c>
      <c r="K13" s="2">
        <v>0</v>
      </c>
      <c r="L13" s="2">
        <v>0</v>
      </c>
    </row>
    <row r="14" spans="1:18" x14ac:dyDescent="0.25">
      <c r="A14" s="2" t="s">
        <v>219</v>
      </c>
      <c r="B14" s="2" t="s">
        <v>222</v>
      </c>
      <c r="C14" s="10">
        <v>41585</v>
      </c>
      <c r="D14" s="2" t="s">
        <v>212</v>
      </c>
      <c r="E14" s="2" t="s">
        <v>44</v>
      </c>
      <c r="F14" s="13" t="s">
        <v>17</v>
      </c>
      <c r="G14" s="13" t="s">
        <v>11</v>
      </c>
      <c r="H14" s="2">
        <v>0</v>
      </c>
      <c r="I14" s="2">
        <v>0</v>
      </c>
      <c r="J14" s="2">
        <v>0</v>
      </c>
      <c r="K14" s="2">
        <v>0</v>
      </c>
      <c r="L14" s="2">
        <v>0</v>
      </c>
    </row>
    <row r="15" spans="1:18" x14ac:dyDescent="0.25">
      <c r="A15" s="2" t="s">
        <v>219</v>
      </c>
      <c r="B15" s="2" t="s">
        <v>222</v>
      </c>
      <c r="C15" s="10">
        <v>41585</v>
      </c>
      <c r="D15" s="2" t="s">
        <v>212</v>
      </c>
      <c r="E15" s="2" t="s">
        <v>44</v>
      </c>
      <c r="F15" s="13" t="s">
        <v>17</v>
      </c>
      <c r="G15" s="13" t="s">
        <v>12</v>
      </c>
      <c r="H15" s="2">
        <v>0</v>
      </c>
      <c r="I15" s="2">
        <v>0</v>
      </c>
      <c r="J15" s="2">
        <v>0</v>
      </c>
      <c r="K15" s="2">
        <v>0</v>
      </c>
      <c r="L15" s="2">
        <v>0</v>
      </c>
    </row>
    <row r="16" spans="1:18" x14ac:dyDescent="0.25">
      <c r="A16" s="2" t="s">
        <v>219</v>
      </c>
      <c r="B16" s="2" t="s">
        <v>222</v>
      </c>
      <c r="C16" s="10">
        <v>41585</v>
      </c>
      <c r="D16" s="2" t="s">
        <v>213</v>
      </c>
      <c r="E16" s="2" t="s">
        <v>44</v>
      </c>
      <c r="F16" s="13" t="s">
        <v>17</v>
      </c>
      <c r="G16" s="13" t="s">
        <v>9</v>
      </c>
      <c r="H16" s="2">
        <v>0</v>
      </c>
      <c r="I16" s="2">
        <v>0</v>
      </c>
      <c r="J16" s="2">
        <v>0</v>
      </c>
      <c r="K16" s="2">
        <v>0</v>
      </c>
      <c r="L16" s="2">
        <v>0</v>
      </c>
    </row>
    <row r="17" spans="1:12" x14ac:dyDescent="0.25">
      <c r="A17" s="2" t="s">
        <v>219</v>
      </c>
      <c r="B17" s="2" t="s">
        <v>222</v>
      </c>
      <c r="C17" s="10">
        <v>41585</v>
      </c>
      <c r="D17" s="2" t="s">
        <v>213</v>
      </c>
      <c r="E17" s="2" t="s">
        <v>44</v>
      </c>
      <c r="F17" s="13" t="s">
        <v>17</v>
      </c>
      <c r="G17" s="13" t="s">
        <v>10</v>
      </c>
      <c r="H17" s="2">
        <v>0</v>
      </c>
      <c r="I17" s="2">
        <v>0</v>
      </c>
      <c r="J17" s="2">
        <v>0</v>
      </c>
      <c r="K17" s="2">
        <v>0</v>
      </c>
      <c r="L17" s="2">
        <v>0</v>
      </c>
    </row>
    <row r="18" spans="1:12" x14ac:dyDescent="0.25">
      <c r="A18" s="2" t="s">
        <v>219</v>
      </c>
      <c r="B18" s="2" t="s">
        <v>222</v>
      </c>
      <c r="C18" s="10">
        <v>41585</v>
      </c>
      <c r="D18" s="2" t="s">
        <v>213</v>
      </c>
      <c r="E18" s="2" t="s">
        <v>44</v>
      </c>
      <c r="F18" s="13" t="s">
        <v>17</v>
      </c>
      <c r="G18" s="13" t="s">
        <v>11</v>
      </c>
      <c r="H18" s="2">
        <v>0</v>
      </c>
      <c r="I18" s="2">
        <v>0</v>
      </c>
      <c r="J18" s="2">
        <v>0</v>
      </c>
      <c r="K18" s="2">
        <v>0</v>
      </c>
      <c r="L18" s="2">
        <v>0</v>
      </c>
    </row>
    <row r="19" spans="1:12" x14ac:dyDescent="0.25">
      <c r="A19" s="2" t="s">
        <v>219</v>
      </c>
      <c r="B19" s="2" t="s">
        <v>222</v>
      </c>
      <c r="C19" s="10">
        <v>41585</v>
      </c>
      <c r="D19" s="2" t="s">
        <v>213</v>
      </c>
      <c r="E19" s="2" t="s">
        <v>44</v>
      </c>
      <c r="F19" s="13" t="s">
        <v>17</v>
      </c>
      <c r="G19" s="13" t="s">
        <v>12</v>
      </c>
      <c r="H19" s="2">
        <v>0</v>
      </c>
      <c r="I19" s="2">
        <v>0</v>
      </c>
      <c r="J19" s="2">
        <v>0</v>
      </c>
      <c r="K19" s="2">
        <v>0</v>
      </c>
      <c r="L19" s="2">
        <v>0</v>
      </c>
    </row>
    <row r="20" spans="1:12" x14ac:dyDescent="0.25">
      <c r="A20" s="2" t="s">
        <v>219</v>
      </c>
      <c r="B20" s="2" t="s">
        <v>222</v>
      </c>
      <c r="C20" s="10">
        <v>42296</v>
      </c>
      <c r="D20" s="2" t="s">
        <v>211</v>
      </c>
      <c r="E20" s="2" t="s">
        <v>44</v>
      </c>
      <c r="F20" s="13" t="s">
        <v>17</v>
      </c>
      <c r="G20" s="13" t="s">
        <v>9</v>
      </c>
      <c r="H20" s="2">
        <v>10</v>
      </c>
      <c r="I20" s="2">
        <v>7</v>
      </c>
      <c r="J20" s="30"/>
      <c r="K20" s="30"/>
      <c r="L20" s="2">
        <f>AVERAGE(H20:K20)</f>
        <v>8.5</v>
      </c>
    </row>
    <row r="21" spans="1:12" x14ac:dyDescent="0.25">
      <c r="A21" s="2" t="s">
        <v>219</v>
      </c>
      <c r="B21" s="2" t="s">
        <v>222</v>
      </c>
      <c r="C21" s="10">
        <v>42296</v>
      </c>
      <c r="D21" s="2" t="s">
        <v>211</v>
      </c>
      <c r="E21" s="2" t="s">
        <v>44</v>
      </c>
      <c r="F21" s="13" t="s">
        <v>17</v>
      </c>
      <c r="G21" s="13" t="s">
        <v>10</v>
      </c>
      <c r="H21" s="2">
        <v>5</v>
      </c>
      <c r="I21" s="2">
        <v>10</v>
      </c>
      <c r="J21" s="2">
        <v>7</v>
      </c>
      <c r="K21" s="2">
        <v>10</v>
      </c>
      <c r="L21" s="2">
        <f t="shared" ref="L21:L47" si="0">AVERAGE(H21:K21)</f>
        <v>8</v>
      </c>
    </row>
    <row r="22" spans="1:12" x14ac:dyDescent="0.25">
      <c r="A22" s="2" t="s">
        <v>219</v>
      </c>
      <c r="B22" s="2" t="s">
        <v>222</v>
      </c>
      <c r="C22" s="10">
        <v>42296</v>
      </c>
      <c r="D22" s="2" t="s">
        <v>211</v>
      </c>
      <c r="E22" s="2" t="s">
        <v>44</v>
      </c>
      <c r="F22" s="13" t="s">
        <v>17</v>
      </c>
      <c r="G22" s="13" t="s">
        <v>11</v>
      </c>
      <c r="H22" s="2">
        <v>9</v>
      </c>
      <c r="I22" s="2">
        <v>7</v>
      </c>
      <c r="J22" s="30"/>
      <c r="K22" s="30"/>
      <c r="L22" s="2">
        <f t="shared" si="0"/>
        <v>8</v>
      </c>
    </row>
    <row r="23" spans="1:12" x14ac:dyDescent="0.25">
      <c r="A23" s="2" t="s">
        <v>219</v>
      </c>
      <c r="B23" s="2" t="s">
        <v>222</v>
      </c>
      <c r="C23" s="10">
        <v>42296</v>
      </c>
      <c r="D23" s="2" t="s">
        <v>211</v>
      </c>
      <c r="E23" s="2" t="s">
        <v>44</v>
      </c>
      <c r="F23" s="13" t="s">
        <v>17</v>
      </c>
      <c r="G23" s="13" t="s">
        <v>12</v>
      </c>
      <c r="H23" s="2">
        <v>11</v>
      </c>
      <c r="I23" s="2">
        <v>5</v>
      </c>
      <c r="J23" s="2">
        <v>4</v>
      </c>
      <c r="K23" s="2">
        <v>10</v>
      </c>
      <c r="L23" s="2">
        <f t="shared" si="0"/>
        <v>7.5</v>
      </c>
    </row>
    <row r="24" spans="1:12" x14ac:dyDescent="0.25">
      <c r="A24" s="2" t="s">
        <v>219</v>
      </c>
      <c r="B24" s="2" t="s">
        <v>222</v>
      </c>
      <c r="C24" s="10">
        <v>42296</v>
      </c>
      <c r="D24" s="2" t="s">
        <v>212</v>
      </c>
      <c r="E24" s="2" t="s">
        <v>44</v>
      </c>
      <c r="F24" s="13" t="s">
        <v>17</v>
      </c>
      <c r="G24" s="13" t="s">
        <v>9</v>
      </c>
      <c r="H24" s="2">
        <v>18</v>
      </c>
      <c r="I24" s="2">
        <v>11</v>
      </c>
      <c r="J24" s="2">
        <v>17</v>
      </c>
      <c r="K24" s="2">
        <v>12</v>
      </c>
      <c r="L24" s="2">
        <f t="shared" si="0"/>
        <v>14.5</v>
      </c>
    </row>
    <row r="25" spans="1:12" x14ac:dyDescent="0.25">
      <c r="A25" s="2" t="s">
        <v>219</v>
      </c>
      <c r="B25" s="2" t="s">
        <v>222</v>
      </c>
      <c r="C25" s="10">
        <v>42296</v>
      </c>
      <c r="D25" s="2" t="s">
        <v>212</v>
      </c>
      <c r="E25" s="2" t="s">
        <v>44</v>
      </c>
      <c r="F25" s="13" t="s">
        <v>17</v>
      </c>
      <c r="G25" s="13" t="s">
        <v>10</v>
      </c>
      <c r="H25" s="2">
        <v>14</v>
      </c>
      <c r="I25" s="2">
        <v>16</v>
      </c>
      <c r="J25" s="2">
        <v>20</v>
      </c>
      <c r="K25" s="2">
        <v>8</v>
      </c>
      <c r="L25" s="2">
        <f t="shared" si="0"/>
        <v>14.5</v>
      </c>
    </row>
    <row r="26" spans="1:12" x14ac:dyDescent="0.25">
      <c r="A26" s="2" t="s">
        <v>219</v>
      </c>
      <c r="B26" s="2" t="s">
        <v>222</v>
      </c>
      <c r="C26" s="10">
        <v>42296</v>
      </c>
      <c r="D26" s="2" t="s">
        <v>212</v>
      </c>
      <c r="E26" s="2" t="s">
        <v>44</v>
      </c>
      <c r="F26" s="13" t="s">
        <v>17</v>
      </c>
      <c r="G26" s="13" t="s">
        <v>11</v>
      </c>
      <c r="H26" s="2">
        <v>14</v>
      </c>
      <c r="I26" s="2">
        <v>11</v>
      </c>
      <c r="J26" s="2">
        <v>12</v>
      </c>
      <c r="K26" s="2">
        <v>8</v>
      </c>
      <c r="L26" s="2">
        <f t="shared" si="0"/>
        <v>11.25</v>
      </c>
    </row>
    <row r="27" spans="1:12" x14ac:dyDescent="0.25">
      <c r="A27" s="2" t="s">
        <v>219</v>
      </c>
      <c r="B27" s="2" t="s">
        <v>222</v>
      </c>
      <c r="C27" s="10">
        <v>42296</v>
      </c>
      <c r="D27" s="2" t="s">
        <v>212</v>
      </c>
      <c r="E27" s="2" t="s">
        <v>44</v>
      </c>
      <c r="F27" s="13" t="s">
        <v>17</v>
      </c>
      <c r="G27" s="13" t="s">
        <v>12</v>
      </c>
      <c r="H27" s="2">
        <v>12</v>
      </c>
      <c r="I27" s="2">
        <v>12</v>
      </c>
      <c r="J27" s="2">
        <v>9</v>
      </c>
      <c r="K27" s="2">
        <v>9</v>
      </c>
      <c r="L27" s="2">
        <f t="shared" si="0"/>
        <v>10.5</v>
      </c>
    </row>
    <row r="28" spans="1:12" x14ac:dyDescent="0.25">
      <c r="A28" s="2" t="s">
        <v>219</v>
      </c>
      <c r="B28" s="2" t="s">
        <v>222</v>
      </c>
      <c r="C28" s="10">
        <v>42296</v>
      </c>
      <c r="D28" s="2" t="s">
        <v>213</v>
      </c>
      <c r="E28" s="2" t="s">
        <v>44</v>
      </c>
      <c r="F28" s="13" t="s">
        <v>17</v>
      </c>
      <c r="G28" s="13" t="s">
        <v>9</v>
      </c>
      <c r="H28" s="2">
        <v>7</v>
      </c>
      <c r="I28" s="2">
        <v>8</v>
      </c>
      <c r="J28" s="2">
        <v>4</v>
      </c>
      <c r="K28" s="2">
        <v>10</v>
      </c>
      <c r="L28" s="2">
        <f t="shared" si="0"/>
        <v>7.25</v>
      </c>
    </row>
    <row r="29" spans="1:12" x14ac:dyDescent="0.25">
      <c r="A29" s="2" t="s">
        <v>219</v>
      </c>
      <c r="B29" s="2" t="s">
        <v>222</v>
      </c>
      <c r="C29" s="10">
        <v>42296</v>
      </c>
      <c r="D29" s="2" t="s">
        <v>213</v>
      </c>
      <c r="E29" s="2" t="s">
        <v>44</v>
      </c>
      <c r="F29" s="13" t="s">
        <v>17</v>
      </c>
      <c r="G29" s="13" t="s">
        <v>10</v>
      </c>
      <c r="H29" s="2">
        <v>13</v>
      </c>
      <c r="I29" s="2">
        <v>15</v>
      </c>
      <c r="J29" s="2">
        <v>5</v>
      </c>
      <c r="K29" s="2">
        <v>4</v>
      </c>
      <c r="L29" s="2">
        <f t="shared" si="0"/>
        <v>9.25</v>
      </c>
    </row>
    <row r="30" spans="1:12" x14ac:dyDescent="0.25">
      <c r="A30" s="2" t="s">
        <v>219</v>
      </c>
      <c r="B30" s="2" t="s">
        <v>222</v>
      </c>
      <c r="C30" s="10">
        <v>42296</v>
      </c>
      <c r="D30" s="2" t="s">
        <v>213</v>
      </c>
      <c r="E30" s="2" t="s">
        <v>44</v>
      </c>
      <c r="F30" s="13" t="s">
        <v>17</v>
      </c>
      <c r="G30" s="13" t="s">
        <v>11</v>
      </c>
      <c r="H30" s="2">
        <v>9</v>
      </c>
      <c r="I30" s="2">
        <v>9</v>
      </c>
      <c r="J30" s="2">
        <v>7</v>
      </c>
      <c r="K30" s="2">
        <v>3</v>
      </c>
      <c r="L30" s="2">
        <f t="shared" si="0"/>
        <v>7</v>
      </c>
    </row>
    <row r="31" spans="1:12" x14ac:dyDescent="0.25">
      <c r="A31" s="2" t="s">
        <v>219</v>
      </c>
      <c r="B31" s="2" t="s">
        <v>222</v>
      </c>
      <c r="C31" s="10">
        <v>42296</v>
      </c>
      <c r="D31" s="2" t="s">
        <v>213</v>
      </c>
      <c r="E31" s="2" t="s">
        <v>44</v>
      </c>
      <c r="F31" s="13" t="s">
        <v>17</v>
      </c>
      <c r="G31" s="13" t="s">
        <v>12</v>
      </c>
      <c r="H31" s="2">
        <v>3</v>
      </c>
      <c r="I31" s="2">
        <v>5</v>
      </c>
      <c r="J31" s="2">
        <v>3</v>
      </c>
      <c r="K31" s="2">
        <v>2</v>
      </c>
      <c r="L31" s="2">
        <f t="shared" si="0"/>
        <v>3.25</v>
      </c>
    </row>
    <row r="32" spans="1:12" x14ac:dyDescent="0.25">
      <c r="A32" s="2" t="s">
        <v>219</v>
      </c>
      <c r="B32" s="2" t="s">
        <v>222</v>
      </c>
      <c r="C32" s="10">
        <v>42626</v>
      </c>
      <c r="D32" s="2" t="s">
        <v>212</v>
      </c>
      <c r="E32" s="2" t="s">
        <v>44</v>
      </c>
      <c r="F32" s="13" t="s">
        <v>17</v>
      </c>
      <c r="G32" s="13" t="s">
        <v>9</v>
      </c>
      <c r="H32" s="2">
        <v>10</v>
      </c>
      <c r="I32" s="2">
        <v>7</v>
      </c>
      <c r="J32" s="2">
        <v>9</v>
      </c>
      <c r="K32" s="2">
        <v>13</v>
      </c>
      <c r="L32" s="2">
        <f t="shared" si="0"/>
        <v>9.75</v>
      </c>
    </row>
    <row r="33" spans="1:13" x14ac:dyDescent="0.25">
      <c r="A33" s="2" t="s">
        <v>219</v>
      </c>
      <c r="B33" s="2" t="s">
        <v>222</v>
      </c>
      <c r="C33" s="10">
        <v>42626</v>
      </c>
      <c r="D33" s="2" t="s">
        <v>212</v>
      </c>
      <c r="E33" s="2" t="s">
        <v>44</v>
      </c>
      <c r="F33" s="13" t="s">
        <v>17</v>
      </c>
      <c r="G33" s="13" t="s">
        <v>10</v>
      </c>
      <c r="H33" s="2">
        <v>10</v>
      </c>
      <c r="I33" s="2">
        <v>12</v>
      </c>
      <c r="J33" s="2">
        <v>10</v>
      </c>
      <c r="K33" s="2">
        <v>9</v>
      </c>
      <c r="L33" s="2">
        <f t="shared" si="0"/>
        <v>10.25</v>
      </c>
    </row>
    <row r="34" spans="1:13" x14ac:dyDescent="0.25">
      <c r="A34" s="2" t="s">
        <v>219</v>
      </c>
      <c r="B34" s="2" t="s">
        <v>222</v>
      </c>
      <c r="C34" s="10">
        <v>42626</v>
      </c>
      <c r="D34" s="2" t="s">
        <v>212</v>
      </c>
      <c r="E34" s="2" t="s">
        <v>44</v>
      </c>
      <c r="F34" s="13" t="s">
        <v>17</v>
      </c>
      <c r="G34" s="13" t="s">
        <v>11</v>
      </c>
      <c r="H34" s="2">
        <v>10</v>
      </c>
      <c r="I34" s="2">
        <v>11</v>
      </c>
      <c r="J34" s="2">
        <v>7</v>
      </c>
      <c r="K34" s="2">
        <v>9</v>
      </c>
      <c r="L34" s="2">
        <f t="shared" si="0"/>
        <v>9.25</v>
      </c>
    </row>
    <row r="35" spans="1:13" x14ac:dyDescent="0.25">
      <c r="A35" s="2" t="s">
        <v>219</v>
      </c>
      <c r="B35" s="2" t="s">
        <v>222</v>
      </c>
      <c r="C35" s="10">
        <v>42626</v>
      </c>
      <c r="D35" s="2" t="s">
        <v>212</v>
      </c>
      <c r="E35" s="2" t="s">
        <v>44</v>
      </c>
      <c r="F35" s="13" t="s">
        <v>17</v>
      </c>
      <c r="G35" s="13" t="s">
        <v>12</v>
      </c>
      <c r="H35" s="2">
        <v>11</v>
      </c>
      <c r="I35" s="2">
        <v>10</v>
      </c>
      <c r="J35" s="2">
        <v>10</v>
      </c>
      <c r="K35" s="2">
        <v>9</v>
      </c>
      <c r="L35" s="2">
        <f t="shared" si="0"/>
        <v>10</v>
      </c>
      <c r="M35" t="s">
        <v>218</v>
      </c>
    </row>
    <row r="36" spans="1:13" x14ac:dyDescent="0.25">
      <c r="A36" s="2" t="s">
        <v>219</v>
      </c>
      <c r="B36" s="2" t="s">
        <v>222</v>
      </c>
      <c r="C36" s="10">
        <v>42626</v>
      </c>
      <c r="D36" s="2" t="s">
        <v>213</v>
      </c>
      <c r="E36" s="2" t="s">
        <v>44</v>
      </c>
      <c r="F36" s="13" t="s">
        <v>17</v>
      </c>
      <c r="G36" s="13" t="s">
        <v>9</v>
      </c>
      <c r="H36" s="2">
        <v>10</v>
      </c>
      <c r="I36" s="2">
        <v>12</v>
      </c>
      <c r="J36" s="2">
        <v>16</v>
      </c>
      <c r="K36" s="2">
        <v>10</v>
      </c>
      <c r="L36" s="2">
        <f t="shared" si="0"/>
        <v>12</v>
      </c>
    </row>
    <row r="37" spans="1:13" x14ac:dyDescent="0.25">
      <c r="A37" s="2" t="s">
        <v>219</v>
      </c>
      <c r="B37" s="2" t="s">
        <v>222</v>
      </c>
      <c r="C37" s="10">
        <v>42626</v>
      </c>
      <c r="D37" s="2" t="s">
        <v>213</v>
      </c>
      <c r="E37" s="2" t="s">
        <v>44</v>
      </c>
      <c r="F37" s="13" t="s">
        <v>17</v>
      </c>
      <c r="G37" s="13" t="s">
        <v>10</v>
      </c>
      <c r="H37" s="2">
        <v>9</v>
      </c>
      <c r="I37" s="2">
        <v>9</v>
      </c>
      <c r="J37" s="2">
        <v>7</v>
      </c>
      <c r="K37" s="2">
        <v>8</v>
      </c>
      <c r="L37" s="2">
        <f t="shared" si="0"/>
        <v>8.25</v>
      </c>
    </row>
    <row r="38" spans="1:13" x14ac:dyDescent="0.25">
      <c r="A38" s="2" t="s">
        <v>219</v>
      </c>
      <c r="B38" s="2" t="s">
        <v>222</v>
      </c>
      <c r="C38" s="10">
        <v>42626</v>
      </c>
      <c r="D38" s="2" t="s">
        <v>213</v>
      </c>
      <c r="E38" s="2" t="s">
        <v>44</v>
      </c>
      <c r="F38" s="13" t="s">
        <v>17</v>
      </c>
      <c r="G38" s="13" t="s">
        <v>11</v>
      </c>
      <c r="H38" s="2">
        <v>7</v>
      </c>
      <c r="I38" s="2">
        <v>8</v>
      </c>
      <c r="J38" s="2">
        <v>13</v>
      </c>
      <c r="K38" s="2">
        <v>14</v>
      </c>
      <c r="L38" s="2">
        <f t="shared" si="0"/>
        <v>10.5</v>
      </c>
    </row>
    <row r="39" spans="1:13" x14ac:dyDescent="0.25">
      <c r="A39" s="2" t="s">
        <v>219</v>
      </c>
      <c r="B39" s="2" t="s">
        <v>222</v>
      </c>
      <c r="C39" s="10">
        <v>42626</v>
      </c>
      <c r="D39" s="2" t="s">
        <v>213</v>
      </c>
      <c r="E39" s="2" t="s">
        <v>44</v>
      </c>
      <c r="F39" s="13" t="s">
        <v>17</v>
      </c>
      <c r="G39" s="13" t="s">
        <v>12</v>
      </c>
      <c r="H39" s="2">
        <v>16</v>
      </c>
      <c r="I39" s="2">
        <v>17</v>
      </c>
      <c r="J39" s="2">
        <v>13</v>
      </c>
      <c r="K39" s="2">
        <v>15</v>
      </c>
      <c r="L39" s="2">
        <f t="shared" si="0"/>
        <v>15.25</v>
      </c>
    </row>
    <row r="40" spans="1:13" x14ac:dyDescent="0.25">
      <c r="A40" s="2" t="s">
        <v>219</v>
      </c>
      <c r="B40" s="2" t="s">
        <v>222</v>
      </c>
      <c r="C40" s="10">
        <v>43007</v>
      </c>
      <c r="D40" s="2" t="s">
        <v>211</v>
      </c>
      <c r="E40" s="2" t="s">
        <v>44</v>
      </c>
      <c r="F40" s="13" t="s">
        <v>17</v>
      </c>
      <c r="G40" s="13" t="s">
        <v>9</v>
      </c>
      <c r="H40" s="2">
        <v>14</v>
      </c>
      <c r="I40" s="2">
        <v>17</v>
      </c>
      <c r="J40" s="2">
        <v>16</v>
      </c>
      <c r="K40" s="30"/>
      <c r="L40" s="2">
        <f t="shared" si="0"/>
        <v>15.666666666666666</v>
      </c>
    </row>
    <row r="41" spans="1:13" x14ac:dyDescent="0.25">
      <c r="A41" s="2" t="s">
        <v>219</v>
      </c>
      <c r="B41" s="2" t="s">
        <v>222</v>
      </c>
      <c r="C41" s="10">
        <v>43007</v>
      </c>
      <c r="D41" s="2" t="s">
        <v>211</v>
      </c>
      <c r="E41" s="2" t="s">
        <v>44</v>
      </c>
      <c r="F41" s="13" t="s">
        <v>17</v>
      </c>
      <c r="G41" s="13" t="s">
        <v>10</v>
      </c>
      <c r="H41" s="2">
        <v>30</v>
      </c>
      <c r="I41" s="2">
        <v>16</v>
      </c>
      <c r="J41" s="2">
        <v>18</v>
      </c>
      <c r="K41" s="2">
        <v>15</v>
      </c>
      <c r="L41" s="2">
        <f t="shared" si="0"/>
        <v>19.75</v>
      </c>
    </row>
    <row r="42" spans="1:13" x14ac:dyDescent="0.25">
      <c r="A42" s="2" t="s">
        <v>219</v>
      </c>
      <c r="B42" s="2" t="s">
        <v>222</v>
      </c>
      <c r="C42" s="10">
        <v>43007</v>
      </c>
      <c r="D42" s="2" t="s">
        <v>211</v>
      </c>
      <c r="E42" s="2" t="s">
        <v>44</v>
      </c>
      <c r="F42" s="13" t="s">
        <v>17</v>
      </c>
      <c r="G42" s="13" t="s">
        <v>11</v>
      </c>
      <c r="H42" s="2">
        <v>15</v>
      </c>
      <c r="I42" s="2">
        <v>22</v>
      </c>
      <c r="J42" s="2">
        <v>22</v>
      </c>
      <c r="K42" s="2">
        <v>25</v>
      </c>
      <c r="L42" s="2">
        <f t="shared" si="0"/>
        <v>21</v>
      </c>
    </row>
    <row r="43" spans="1:13" x14ac:dyDescent="0.25">
      <c r="A43" s="2" t="s">
        <v>219</v>
      </c>
      <c r="B43" s="2" t="s">
        <v>222</v>
      </c>
      <c r="C43" s="10">
        <v>43007</v>
      </c>
      <c r="D43" s="2" t="s">
        <v>211</v>
      </c>
      <c r="E43" s="2" t="s">
        <v>44</v>
      </c>
      <c r="F43" s="13" t="s">
        <v>17</v>
      </c>
      <c r="G43" s="13" t="s">
        <v>12</v>
      </c>
      <c r="H43" s="2">
        <v>15</v>
      </c>
      <c r="I43" s="2">
        <v>19</v>
      </c>
      <c r="J43" s="2">
        <v>14</v>
      </c>
      <c r="K43" s="2">
        <v>18</v>
      </c>
      <c r="L43" s="2">
        <f t="shared" si="0"/>
        <v>16.5</v>
      </c>
    </row>
    <row r="44" spans="1:13" x14ac:dyDescent="0.25">
      <c r="A44" s="2" t="s">
        <v>219</v>
      </c>
      <c r="B44" s="2" t="s">
        <v>222</v>
      </c>
      <c r="C44" s="10">
        <v>43007</v>
      </c>
      <c r="D44" s="2" t="s">
        <v>212</v>
      </c>
      <c r="E44" s="2" t="s">
        <v>44</v>
      </c>
      <c r="F44" s="13" t="s">
        <v>17</v>
      </c>
      <c r="G44" s="13" t="s">
        <v>9</v>
      </c>
      <c r="H44" s="2">
        <v>24</v>
      </c>
      <c r="I44" s="2">
        <v>24</v>
      </c>
      <c r="J44" s="2">
        <v>23</v>
      </c>
      <c r="K44" s="2">
        <v>20</v>
      </c>
      <c r="L44" s="2">
        <f t="shared" si="0"/>
        <v>22.75</v>
      </c>
    </row>
    <row r="45" spans="1:13" x14ac:dyDescent="0.25">
      <c r="A45" s="2" t="s">
        <v>219</v>
      </c>
      <c r="B45" s="2" t="s">
        <v>222</v>
      </c>
      <c r="C45" s="10">
        <v>43007</v>
      </c>
      <c r="D45" s="2" t="s">
        <v>212</v>
      </c>
      <c r="E45" s="2" t="s">
        <v>44</v>
      </c>
      <c r="F45" s="13" t="s">
        <v>17</v>
      </c>
      <c r="G45" s="13" t="s">
        <v>10</v>
      </c>
      <c r="H45" s="2">
        <v>24</v>
      </c>
      <c r="I45" s="2">
        <v>26</v>
      </c>
      <c r="J45" s="2">
        <v>26</v>
      </c>
      <c r="K45" s="2">
        <v>24</v>
      </c>
      <c r="L45" s="2">
        <f t="shared" si="0"/>
        <v>25</v>
      </c>
    </row>
    <row r="46" spans="1:13" x14ac:dyDescent="0.25">
      <c r="A46" s="2" t="s">
        <v>219</v>
      </c>
      <c r="B46" s="2" t="s">
        <v>222</v>
      </c>
      <c r="C46" s="10">
        <v>43007</v>
      </c>
      <c r="D46" s="2" t="s">
        <v>212</v>
      </c>
      <c r="E46" s="2" t="s">
        <v>44</v>
      </c>
      <c r="F46" s="13" t="s">
        <v>17</v>
      </c>
      <c r="G46" s="13" t="s">
        <v>11</v>
      </c>
      <c r="H46" s="2">
        <v>30</v>
      </c>
      <c r="I46" s="2">
        <v>35</v>
      </c>
      <c r="J46" s="2">
        <v>21</v>
      </c>
      <c r="K46" s="2">
        <v>26</v>
      </c>
      <c r="L46" s="2">
        <f t="shared" si="0"/>
        <v>28</v>
      </c>
    </row>
    <row r="47" spans="1:13" x14ac:dyDescent="0.25">
      <c r="A47" s="2" t="s">
        <v>219</v>
      </c>
      <c r="B47" s="2" t="s">
        <v>222</v>
      </c>
      <c r="C47" s="10">
        <v>43007</v>
      </c>
      <c r="D47" s="2" t="s">
        <v>212</v>
      </c>
      <c r="E47" s="2" t="s">
        <v>44</v>
      </c>
      <c r="F47" s="13" t="s">
        <v>17</v>
      </c>
      <c r="G47" s="13" t="s">
        <v>12</v>
      </c>
      <c r="H47" s="2">
        <v>31</v>
      </c>
      <c r="I47" s="2">
        <v>21</v>
      </c>
      <c r="J47" s="2">
        <v>20</v>
      </c>
      <c r="K47" s="30"/>
      <c r="L47" s="2">
        <f t="shared" si="0"/>
        <v>24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H12" sqref="H12"/>
    </sheetView>
  </sheetViews>
  <sheetFormatPr defaultRowHeight="15" x14ac:dyDescent="0.25"/>
  <cols>
    <col min="1" max="1" width="23.42578125" customWidth="1"/>
    <col min="2" max="2" width="16.28515625" customWidth="1"/>
    <col min="3" max="3" width="10.7109375" customWidth="1"/>
    <col min="4" max="4" width="9.7109375" customWidth="1"/>
    <col min="5" max="6" width="12" customWidth="1"/>
    <col min="7" max="7" width="20.140625" bestFit="1" customWidth="1"/>
    <col min="8" max="8" width="15.85546875" bestFit="1" customWidth="1"/>
  </cols>
  <sheetData>
    <row r="1" spans="1:7" x14ac:dyDescent="0.25">
      <c r="B1" s="252"/>
      <c r="C1" s="252"/>
      <c r="D1" s="252"/>
      <c r="E1" s="252"/>
      <c r="F1" s="252"/>
    </row>
    <row r="2" spans="1:7" x14ac:dyDescent="0.25">
      <c r="B2" s="252"/>
      <c r="C2" s="252"/>
      <c r="D2" s="252"/>
      <c r="E2" s="252"/>
      <c r="F2" s="252"/>
    </row>
    <row r="3" spans="1:7" x14ac:dyDescent="0.25">
      <c r="A3" s="250" t="s">
        <v>208</v>
      </c>
      <c r="B3" s="250" t="s">
        <v>207</v>
      </c>
    </row>
    <row r="4" spans="1:7" x14ac:dyDescent="0.25">
      <c r="A4" s="250" t="s">
        <v>205</v>
      </c>
      <c r="B4" s="38">
        <v>41585</v>
      </c>
      <c r="C4" s="38">
        <v>42296</v>
      </c>
      <c r="D4" s="38">
        <v>42626</v>
      </c>
      <c r="E4" s="38">
        <v>43007</v>
      </c>
      <c r="F4" s="38" t="s">
        <v>206</v>
      </c>
    </row>
    <row r="5" spans="1:7" x14ac:dyDescent="0.25">
      <c r="A5" s="251" t="s">
        <v>248</v>
      </c>
      <c r="B5" s="252">
        <v>0</v>
      </c>
      <c r="C5" s="252">
        <v>8</v>
      </c>
      <c r="D5" s="252"/>
      <c r="E5" s="252">
        <v>18.229166666666664</v>
      </c>
      <c r="F5" s="252">
        <v>8.7430555555555554</v>
      </c>
    </row>
    <row r="6" spans="1:7" x14ac:dyDescent="0.25">
      <c r="A6" s="251" t="s">
        <v>236</v>
      </c>
      <c r="B6" s="252">
        <v>0</v>
      </c>
      <c r="C6" s="252">
        <v>12.6875</v>
      </c>
      <c r="D6" s="252">
        <v>9.8125</v>
      </c>
      <c r="E6" s="252">
        <v>24.9375</v>
      </c>
      <c r="F6" s="252">
        <v>11.859375</v>
      </c>
    </row>
    <row r="7" spans="1:7" x14ac:dyDescent="0.25">
      <c r="A7" s="251" t="s">
        <v>241</v>
      </c>
      <c r="B7" s="252">
        <v>0</v>
      </c>
      <c r="C7" s="252">
        <v>6.6875</v>
      </c>
      <c r="D7" s="252">
        <v>11.5</v>
      </c>
      <c r="E7" s="252"/>
      <c r="F7" s="252">
        <v>6.0625</v>
      </c>
    </row>
    <row r="8" spans="1:7" x14ac:dyDescent="0.25">
      <c r="A8" s="251" t="s">
        <v>206</v>
      </c>
      <c r="B8" s="252">
        <v>0</v>
      </c>
      <c r="C8" s="252">
        <v>9.125</v>
      </c>
      <c r="D8" s="252">
        <v>10.65625</v>
      </c>
      <c r="E8" s="252">
        <v>21.583333333333332</v>
      </c>
      <c r="F8" s="252">
        <v>9.185416666666665</v>
      </c>
    </row>
    <row r="9" spans="1:7" x14ac:dyDescent="0.25">
      <c r="A9" s="253" t="s">
        <v>205</v>
      </c>
    </row>
    <row r="10" spans="1:7" x14ac:dyDescent="0.25">
      <c r="B10" s="254">
        <v>41585</v>
      </c>
      <c r="C10" s="254">
        <v>42296</v>
      </c>
      <c r="D10" s="254">
        <v>42626</v>
      </c>
      <c r="E10" s="254">
        <v>43007</v>
      </c>
    </row>
    <row r="11" spans="1:7" x14ac:dyDescent="0.25">
      <c r="A11" s="251" t="str">
        <f>'Rowley PT'!A5</f>
        <v>Transect 1 (Downstream)</v>
      </c>
      <c r="B11" s="252">
        <f>'Rowley PT'!B5</f>
        <v>0</v>
      </c>
      <c r="C11" s="252">
        <f>'Rowley PT'!C5</f>
        <v>8</v>
      </c>
      <c r="D11" s="252">
        <f>'Rowley PT'!D5</f>
        <v>0</v>
      </c>
      <c r="E11" s="252">
        <f>'Rowley PT'!E5</f>
        <v>18.229166666666664</v>
      </c>
      <c r="G11" s="252"/>
    </row>
    <row r="12" spans="1:7" x14ac:dyDescent="0.25">
      <c r="A12" s="251" t="str">
        <f>'Rowley PT'!A6</f>
        <v>Transect 2 (Downstream)</v>
      </c>
      <c r="B12" s="252">
        <f>'Rowley PT'!B6</f>
        <v>0</v>
      </c>
      <c r="C12" s="252">
        <f>'Rowley PT'!C6</f>
        <v>12.6875</v>
      </c>
      <c r="D12" s="252">
        <f>'Rowley PT'!D6</f>
        <v>9.8125</v>
      </c>
      <c r="E12" s="252">
        <f>'Rowley PT'!E6</f>
        <v>24.9375</v>
      </c>
      <c r="G12" s="252"/>
    </row>
    <row r="13" spans="1:7" x14ac:dyDescent="0.25">
      <c r="A13" s="251" t="str">
        <f>'Rowley PT'!A7</f>
        <v>Transect 3 (Downstream)</v>
      </c>
      <c r="B13" s="252">
        <f>'Rowley PT'!B7</f>
        <v>0</v>
      </c>
      <c r="C13" s="252">
        <f>'Rowley PT'!C7</f>
        <v>6.6875</v>
      </c>
      <c r="D13" s="252">
        <f>'Rowley PT'!D7</f>
        <v>11.5</v>
      </c>
      <c r="E13" s="252"/>
      <c r="G13" s="252"/>
    </row>
    <row r="14" spans="1:7" x14ac:dyDescent="0.25">
      <c r="G14" s="252"/>
    </row>
    <row r="15" spans="1:7" x14ac:dyDescent="0.25">
      <c r="G15" s="252"/>
    </row>
    <row r="16" spans="1:7" x14ac:dyDescent="0.25">
      <c r="G16" s="252"/>
    </row>
    <row r="17" spans="7:7" x14ac:dyDescent="0.25">
      <c r="G17" s="252"/>
    </row>
    <row r="18" spans="7:7" x14ac:dyDescent="0.25">
      <c r="G18" s="252"/>
    </row>
  </sheetData>
  <pageMargins left="0.7" right="0.7" top="0.75" bottom="0.75" header="0.3" footer="0.3"/>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H5" sqref="H5"/>
    </sheetView>
  </sheetViews>
  <sheetFormatPr defaultRowHeight="15" x14ac:dyDescent="0.25"/>
  <cols>
    <col min="4" max="4" width="10.5703125" customWidth="1"/>
    <col min="5" max="5" width="12.42578125" customWidth="1"/>
    <col min="6" max="6" width="10.5703125" customWidth="1"/>
    <col min="7" max="7" width="9.7109375" customWidth="1"/>
  </cols>
  <sheetData>
    <row r="1" spans="1:12" x14ac:dyDescent="0.25">
      <c r="A1" t="s">
        <v>23</v>
      </c>
      <c r="B1" t="s">
        <v>21</v>
      </c>
      <c r="C1" t="s">
        <v>0</v>
      </c>
      <c r="D1" t="s">
        <v>8</v>
      </c>
      <c r="E1" t="s">
        <v>14</v>
      </c>
      <c r="F1" t="s">
        <v>198</v>
      </c>
      <c r="G1" t="s">
        <v>13</v>
      </c>
      <c r="H1" t="s">
        <v>201</v>
      </c>
      <c r="I1" t="s">
        <v>202</v>
      </c>
      <c r="J1" t="s">
        <v>203</v>
      </c>
      <c r="K1" t="s">
        <v>204</v>
      </c>
      <c r="L1" t="s">
        <v>3</v>
      </c>
    </row>
    <row r="2" spans="1:12" x14ac:dyDescent="0.25">
      <c r="A2" t="s">
        <v>220</v>
      </c>
      <c r="B2" t="s">
        <v>252</v>
      </c>
      <c r="C2" s="38">
        <v>43356</v>
      </c>
      <c r="D2" t="s">
        <v>211</v>
      </c>
      <c r="E2" t="s">
        <v>223</v>
      </c>
      <c r="F2" t="s">
        <v>17</v>
      </c>
      <c r="G2" t="s">
        <v>12</v>
      </c>
      <c r="H2">
        <v>30</v>
      </c>
      <c r="I2">
        <v>29</v>
      </c>
      <c r="J2">
        <v>10</v>
      </c>
      <c r="L2">
        <v>23</v>
      </c>
    </row>
    <row r="3" spans="1:12" x14ac:dyDescent="0.25">
      <c r="A3" t="s">
        <v>220</v>
      </c>
      <c r="B3" t="s">
        <v>252</v>
      </c>
      <c r="C3" s="38">
        <v>43356</v>
      </c>
      <c r="D3" t="s">
        <v>211</v>
      </c>
      <c r="E3" t="s">
        <v>223</v>
      </c>
      <c r="F3" t="s">
        <v>17</v>
      </c>
      <c r="G3" t="s">
        <v>11</v>
      </c>
      <c r="H3">
        <v>9</v>
      </c>
      <c r="I3">
        <v>9</v>
      </c>
      <c r="L3">
        <v>9</v>
      </c>
    </row>
    <row r="4" spans="1:12" x14ac:dyDescent="0.25">
      <c r="A4" t="s">
        <v>220</v>
      </c>
      <c r="B4" t="s">
        <v>252</v>
      </c>
      <c r="C4" s="38">
        <v>43356</v>
      </c>
      <c r="D4" t="s">
        <v>211</v>
      </c>
      <c r="E4" t="s">
        <v>223</v>
      </c>
      <c r="F4" t="s">
        <v>17</v>
      </c>
      <c r="G4" t="s">
        <v>10</v>
      </c>
      <c r="H4">
        <v>1</v>
      </c>
      <c r="L4">
        <v>1</v>
      </c>
    </row>
    <row r="5" spans="1:12" x14ac:dyDescent="0.25">
      <c r="A5" t="s">
        <v>220</v>
      </c>
      <c r="B5" t="s">
        <v>252</v>
      </c>
      <c r="C5" s="38">
        <v>43356</v>
      </c>
      <c r="D5" t="s">
        <v>211</v>
      </c>
      <c r="E5" t="s">
        <v>223</v>
      </c>
      <c r="F5" t="s">
        <v>17</v>
      </c>
      <c r="G5" t="s">
        <v>9</v>
      </c>
      <c r="H5">
        <v>10</v>
      </c>
      <c r="I5">
        <v>12</v>
      </c>
      <c r="J5">
        <v>15</v>
      </c>
      <c r="K5">
        <v>20</v>
      </c>
      <c r="L5">
        <v>14.25</v>
      </c>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pane ySplit="2" topLeftCell="A3" activePane="bottomLeft" state="frozen"/>
      <selection pane="bottomLeft" activeCell="O17" sqref="O17"/>
    </sheetView>
  </sheetViews>
  <sheetFormatPr defaultRowHeight="15" x14ac:dyDescent="0.25"/>
  <cols>
    <col min="1" max="1" width="10.85546875" customWidth="1"/>
    <col min="2" max="2" width="11.140625" customWidth="1"/>
    <col min="3" max="3" width="9.7109375" bestFit="1" customWidth="1"/>
    <col min="4" max="4" width="9.85546875" customWidth="1"/>
    <col min="5" max="5" width="11.42578125" customWidth="1"/>
    <col min="6" max="6" width="11.42578125" style="6" customWidth="1"/>
    <col min="15" max="15" width="11.140625" customWidth="1"/>
  </cols>
  <sheetData>
    <row r="1" spans="1:18" x14ac:dyDescent="0.25">
      <c r="G1" s="28" t="s">
        <v>27</v>
      </c>
      <c r="H1" s="30" t="s">
        <v>39</v>
      </c>
    </row>
    <row r="2" spans="1:18" x14ac:dyDescent="0.25">
      <c r="A2" s="14" t="s">
        <v>23</v>
      </c>
      <c r="B2" s="14" t="s">
        <v>21</v>
      </c>
      <c r="C2" s="14" t="s">
        <v>0</v>
      </c>
      <c r="D2" s="14" t="s">
        <v>8</v>
      </c>
      <c r="E2" s="14" t="s">
        <v>14</v>
      </c>
      <c r="F2" s="14" t="s">
        <v>198</v>
      </c>
      <c r="G2" s="14" t="s">
        <v>13</v>
      </c>
      <c r="H2" s="51" t="s">
        <v>201</v>
      </c>
      <c r="I2" s="258" t="s">
        <v>202</v>
      </c>
      <c r="J2" s="258" t="s">
        <v>203</v>
      </c>
      <c r="K2" s="258" t="s">
        <v>204</v>
      </c>
      <c r="L2" s="14" t="s">
        <v>3</v>
      </c>
      <c r="M2" s="256" t="s">
        <v>71</v>
      </c>
    </row>
    <row r="3" spans="1:18" x14ac:dyDescent="0.25">
      <c r="A3" t="s">
        <v>220</v>
      </c>
      <c r="B3" t="s">
        <v>252</v>
      </c>
      <c r="C3" s="38">
        <v>41898</v>
      </c>
      <c r="D3" t="s">
        <v>211</v>
      </c>
      <c r="E3" s="2" t="s">
        <v>223</v>
      </c>
      <c r="F3" s="2" t="s">
        <v>17</v>
      </c>
      <c r="G3" s="13" t="s">
        <v>9</v>
      </c>
      <c r="H3" s="2">
        <v>0</v>
      </c>
      <c r="I3" s="2">
        <v>0</v>
      </c>
      <c r="J3" s="2">
        <v>0</v>
      </c>
      <c r="K3" s="2">
        <v>0</v>
      </c>
      <c r="L3" s="2">
        <v>0</v>
      </c>
      <c r="M3" s="2"/>
      <c r="O3" s="6"/>
      <c r="P3" s="6"/>
      <c r="Q3" s="6" t="s">
        <v>53</v>
      </c>
      <c r="R3" s="6"/>
    </row>
    <row r="4" spans="1:18" x14ac:dyDescent="0.25">
      <c r="A4" s="6" t="s">
        <v>220</v>
      </c>
      <c r="B4" s="6" t="s">
        <v>252</v>
      </c>
      <c r="C4" s="38">
        <v>41898</v>
      </c>
      <c r="D4" s="6" t="s">
        <v>211</v>
      </c>
      <c r="E4" s="2" t="s">
        <v>223</v>
      </c>
      <c r="F4" s="2" t="s">
        <v>17</v>
      </c>
      <c r="G4" s="13" t="s">
        <v>10</v>
      </c>
      <c r="H4" s="2">
        <v>0</v>
      </c>
      <c r="I4" s="2">
        <v>0</v>
      </c>
      <c r="J4" s="2">
        <v>0</v>
      </c>
      <c r="K4" s="2">
        <v>0</v>
      </c>
      <c r="L4" s="2">
        <v>0</v>
      </c>
      <c r="M4" s="2"/>
      <c r="O4" s="6" t="s">
        <v>25</v>
      </c>
      <c r="P4" s="6"/>
      <c r="Q4" s="6"/>
      <c r="R4" s="6"/>
    </row>
    <row r="5" spans="1:18" x14ac:dyDescent="0.25">
      <c r="A5" s="6" t="s">
        <v>220</v>
      </c>
      <c r="B5" s="6" t="s">
        <v>252</v>
      </c>
      <c r="C5" s="38">
        <v>41898</v>
      </c>
      <c r="D5" s="6" t="s">
        <v>211</v>
      </c>
      <c r="E5" s="2" t="s">
        <v>223</v>
      </c>
      <c r="F5" s="2" t="s">
        <v>17</v>
      </c>
      <c r="G5" s="13" t="s">
        <v>11</v>
      </c>
      <c r="H5" s="2">
        <v>0</v>
      </c>
      <c r="I5" s="2">
        <v>0</v>
      </c>
      <c r="J5" s="2">
        <v>0</v>
      </c>
      <c r="K5" s="2">
        <v>0</v>
      </c>
      <c r="L5" s="2">
        <v>0</v>
      </c>
      <c r="M5" s="2"/>
      <c r="O5" s="25">
        <v>41898</v>
      </c>
      <c r="P5" s="5"/>
      <c r="Q5" s="5"/>
      <c r="R5" s="5"/>
    </row>
    <row r="6" spans="1:18" x14ac:dyDescent="0.25">
      <c r="A6" s="6" t="s">
        <v>220</v>
      </c>
      <c r="B6" s="6" t="s">
        <v>252</v>
      </c>
      <c r="C6" s="38">
        <v>41898</v>
      </c>
      <c r="D6" s="6" t="s">
        <v>211</v>
      </c>
      <c r="E6" s="2" t="s">
        <v>223</v>
      </c>
      <c r="F6" s="2" t="s">
        <v>17</v>
      </c>
      <c r="G6" s="13" t="s">
        <v>12</v>
      </c>
      <c r="H6" s="2">
        <v>0</v>
      </c>
      <c r="I6" s="2">
        <v>0</v>
      </c>
      <c r="J6" s="2">
        <v>0</v>
      </c>
      <c r="K6" s="2">
        <v>0</v>
      </c>
      <c r="L6" s="2">
        <v>0</v>
      </c>
      <c r="M6" s="2"/>
      <c r="O6" s="8" t="s">
        <v>0</v>
      </c>
      <c r="P6" s="19" t="s">
        <v>1</v>
      </c>
      <c r="Q6" s="9" t="s">
        <v>44</v>
      </c>
      <c r="R6" s="27" t="s">
        <v>6</v>
      </c>
    </row>
    <row r="7" spans="1:18" x14ac:dyDescent="0.25">
      <c r="A7" s="6" t="s">
        <v>220</v>
      </c>
      <c r="B7" s="6" t="s">
        <v>221</v>
      </c>
      <c r="C7" s="38">
        <v>41898</v>
      </c>
      <c r="D7" s="259" t="s">
        <v>212</v>
      </c>
      <c r="E7" s="2" t="s">
        <v>224</v>
      </c>
      <c r="F7" s="2" t="s">
        <v>16</v>
      </c>
      <c r="G7" s="13" t="s">
        <v>9</v>
      </c>
      <c r="H7" s="2">
        <v>0</v>
      </c>
      <c r="I7" s="2">
        <v>0</v>
      </c>
      <c r="J7" s="2">
        <v>0</v>
      </c>
      <c r="K7" s="2">
        <v>0</v>
      </c>
      <c r="L7" s="2">
        <v>0</v>
      </c>
      <c r="M7" s="2"/>
      <c r="O7" s="10">
        <v>42985</v>
      </c>
      <c r="P7" s="2">
        <f>O7-O5</f>
        <v>1087</v>
      </c>
      <c r="Q7" s="2"/>
      <c r="R7" s="2"/>
    </row>
    <row r="8" spans="1:18" x14ac:dyDescent="0.25">
      <c r="A8" s="6" t="s">
        <v>220</v>
      </c>
      <c r="B8" s="6" t="s">
        <v>221</v>
      </c>
      <c r="C8" s="38">
        <v>41898</v>
      </c>
      <c r="D8" s="259" t="s">
        <v>212</v>
      </c>
      <c r="E8" s="2" t="s">
        <v>224</v>
      </c>
      <c r="F8" s="2" t="s">
        <v>16</v>
      </c>
      <c r="G8" s="13" t="s">
        <v>10</v>
      </c>
      <c r="H8" s="2">
        <v>0</v>
      </c>
      <c r="I8" s="2">
        <v>0</v>
      </c>
      <c r="J8" s="2">
        <v>0</v>
      </c>
      <c r="K8" s="2">
        <v>0</v>
      </c>
      <c r="L8" s="2">
        <v>0</v>
      </c>
      <c r="M8" s="2"/>
      <c r="O8" s="10"/>
      <c r="P8" s="2">
        <f>O8-O5</f>
        <v>-41898</v>
      </c>
      <c r="Q8" s="2"/>
      <c r="R8" s="2"/>
    </row>
    <row r="9" spans="1:18" x14ac:dyDescent="0.25">
      <c r="A9" s="6" t="s">
        <v>220</v>
      </c>
      <c r="B9" s="6" t="s">
        <v>221</v>
      </c>
      <c r="C9" s="38">
        <v>41898</v>
      </c>
      <c r="D9" s="259" t="s">
        <v>212</v>
      </c>
      <c r="E9" s="2" t="s">
        <v>224</v>
      </c>
      <c r="F9" s="2" t="s">
        <v>16</v>
      </c>
      <c r="G9" s="13" t="s">
        <v>11</v>
      </c>
      <c r="H9" s="2">
        <v>0</v>
      </c>
      <c r="I9" s="2">
        <v>0</v>
      </c>
      <c r="J9" s="2">
        <v>0</v>
      </c>
      <c r="K9" s="2">
        <v>0</v>
      </c>
      <c r="L9" s="2">
        <v>0</v>
      </c>
      <c r="M9" s="2"/>
      <c r="O9" s="10"/>
      <c r="P9" s="2">
        <f>O9-O5</f>
        <v>-41898</v>
      </c>
      <c r="Q9" s="2"/>
      <c r="R9" s="2"/>
    </row>
    <row r="10" spans="1:18" x14ac:dyDescent="0.25">
      <c r="A10" s="6" t="s">
        <v>220</v>
      </c>
      <c r="B10" s="6" t="s">
        <v>221</v>
      </c>
      <c r="C10" s="38">
        <v>41898</v>
      </c>
      <c r="D10" s="259" t="s">
        <v>212</v>
      </c>
      <c r="E10" s="2" t="s">
        <v>224</v>
      </c>
      <c r="F10" s="2" t="s">
        <v>16</v>
      </c>
      <c r="G10" s="13" t="s">
        <v>12</v>
      </c>
      <c r="H10" s="2">
        <v>0</v>
      </c>
      <c r="I10" s="2">
        <v>0</v>
      </c>
      <c r="J10" s="2">
        <v>0</v>
      </c>
      <c r="K10" s="2">
        <v>0</v>
      </c>
      <c r="L10" s="2">
        <v>0</v>
      </c>
      <c r="M10" s="2"/>
      <c r="O10" s="2"/>
      <c r="P10" s="2"/>
      <c r="Q10" s="2"/>
      <c r="R10" s="2"/>
    </row>
    <row r="11" spans="1:18" x14ac:dyDescent="0.25">
      <c r="A11" s="6" t="s">
        <v>220</v>
      </c>
      <c r="B11" s="6" t="s">
        <v>221</v>
      </c>
      <c r="C11" s="38">
        <v>41898</v>
      </c>
      <c r="D11" s="259" t="s">
        <v>213</v>
      </c>
      <c r="E11" s="2" t="s">
        <v>224</v>
      </c>
      <c r="F11" s="2" t="s">
        <v>16</v>
      </c>
      <c r="G11" s="13" t="s">
        <v>9</v>
      </c>
      <c r="H11" s="2">
        <v>0</v>
      </c>
      <c r="I11" s="2">
        <v>0</v>
      </c>
      <c r="J11" s="2">
        <v>0</v>
      </c>
      <c r="K11" s="2">
        <v>0</v>
      </c>
      <c r="L11" s="2">
        <v>0</v>
      </c>
      <c r="M11" s="2"/>
    </row>
    <row r="12" spans="1:18" x14ac:dyDescent="0.25">
      <c r="A12" s="6" t="s">
        <v>220</v>
      </c>
      <c r="B12" s="6" t="s">
        <v>221</v>
      </c>
      <c r="C12" s="38">
        <v>41898</v>
      </c>
      <c r="D12" s="259" t="s">
        <v>213</v>
      </c>
      <c r="E12" s="2" t="s">
        <v>224</v>
      </c>
      <c r="F12" s="2" t="s">
        <v>16</v>
      </c>
      <c r="G12" s="13" t="s">
        <v>10</v>
      </c>
      <c r="H12" s="2">
        <v>0</v>
      </c>
      <c r="I12" s="2">
        <v>0</v>
      </c>
      <c r="J12" s="2">
        <v>0</v>
      </c>
      <c r="K12" s="2">
        <v>0</v>
      </c>
      <c r="L12" s="2">
        <v>0</v>
      </c>
      <c r="M12" s="2"/>
    </row>
    <row r="13" spans="1:18" x14ac:dyDescent="0.25">
      <c r="A13" s="6" t="s">
        <v>220</v>
      </c>
      <c r="B13" s="6" t="s">
        <v>221</v>
      </c>
      <c r="C13" s="38">
        <v>41898</v>
      </c>
      <c r="D13" s="259" t="s">
        <v>213</v>
      </c>
      <c r="E13" s="2" t="s">
        <v>224</v>
      </c>
      <c r="F13" s="2" t="s">
        <v>16</v>
      </c>
      <c r="G13" s="13" t="s">
        <v>11</v>
      </c>
      <c r="H13" s="2">
        <v>0</v>
      </c>
      <c r="I13" s="2">
        <v>0</v>
      </c>
      <c r="J13" s="2">
        <v>0</v>
      </c>
      <c r="K13" s="2">
        <v>0</v>
      </c>
      <c r="L13" s="2">
        <v>0</v>
      </c>
      <c r="M13" s="2"/>
    </row>
    <row r="14" spans="1:18" x14ac:dyDescent="0.25">
      <c r="A14" s="6" t="s">
        <v>220</v>
      </c>
      <c r="B14" s="6" t="s">
        <v>221</v>
      </c>
      <c r="C14" s="38">
        <v>41898</v>
      </c>
      <c r="D14" s="259" t="s">
        <v>213</v>
      </c>
      <c r="E14" s="2" t="s">
        <v>224</v>
      </c>
      <c r="F14" s="2" t="s">
        <v>16</v>
      </c>
      <c r="G14" s="13" t="s">
        <v>12</v>
      </c>
      <c r="H14" s="2">
        <v>0</v>
      </c>
      <c r="I14" s="2">
        <v>0</v>
      </c>
      <c r="J14" s="2">
        <v>0</v>
      </c>
      <c r="K14" s="2">
        <v>0</v>
      </c>
      <c r="L14" s="2">
        <v>0</v>
      </c>
      <c r="M14" s="2"/>
    </row>
    <row r="15" spans="1:18" s="6" customFormat="1" x14ac:dyDescent="0.25">
      <c r="A15" s="6" t="s">
        <v>220</v>
      </c>
      <c r="B15" s="6" t="s">
        <v>252</v>
      </c>
      <c r="C15" s="10">
        <v>42264</v>
      </c>
      <c r="D15" s="6" t="s">
        <v>211</v>
      </c>
      <c r="E15" s="2" t="s">
        <v>223</v>
      </c>
      <c r="F15" s="2" t="s">
        <v>17</v>
      </c>
      <c r="G15" s="13" t="s">
        <v>9</v>
      </c>
      <c r="H15" s="2">
        <v>2</v>
      </c>
      <c r="I15" s="2">
        <v>4</v>
      </c>
      <c r="J15" s="2">
        <v>3</v>
      </c>
      <c r="K15" s="2">
        <v>4</v>
      </c>
      <c r="L15" s="2">
        <f t="shared" ref="L15:L26" si="0">AVERAGE(H15:K15)</f>
        <v>3.25</v>
      </c>
      <c r="M15" s="2"/>
    </row>
    <row r="16" spans="1:18" s="6" customFormat="1" x14ac:dyDescent="0.25">
      <c r="A16" s="6" t="s">
        <v>220</v>
      </c>
      <c r="B16" s="6" t="s">
        <v>252</v>
      </c>
      <c r="C16" s="10">
        <v>42264</v>
      </c>
      <c r="D16" s="6" t="s">
        <v>211</v>
      </c>
      <c r="E16" s="2" t="s">
        <v>223</v>
      </c>
      <c r="F16" s="2" t="s">
        <v>17</v>
      </c>
      <c r="G16" s="13" t="s">
        <v>10</v>
      </c>
      <c r="H16" s="2">
        <v>10</v>
      </c>
      <c r="I16" s="2">
        <v>8</v>
      </c>
      <c r="J16" s="2">
        <v>3</v>
      </c>
      <c r="K16" s="2">
        <v>3</v>
      </c>
      <c r="L16" s="2">
        <f t="shared" si="0"/>
        <v>6</v>
      </c>
      <c r="M16" s="2"/>
    </row>
    <row r="17" spans="1:13" x14ac:dyDescent="0.25">
      <c r="A17" s="6" t="s">
        <v>220</v>
      </c>
      <c r="B17" s="6" t="s">
        <v>252</v>
      </c>
      <c r="C17" s="10">
        <v>42264</v>
      </c>
      <c r="D17" s="6" t="s">
        <v>211</v>
      </c>
      <c r="E17" s="2" t="s">
        <v>223</v>
      </c>
      <c r="F17" s="2" t="s">
        <v>17</v>
      </c>
      <c r="G17" s="13" t="s">
        <v>11</v>
      </c>
      <c r="H17" s="2">
        <v>5</v>
      </c>
      <c r="I17" s="2">
        <v>6</v>
      </c>
      <c r="J17" s="2">
        <v>3</v>
      </c>
      <c r="K17" s="2">
        <v>3</v>
      </c>
      <c r="L17" s="2">
        <f t="shared" si="0"/>
        <v>4.25</v>
      </c>
      <c r="M17" s="2"/>
    </row>
    <row r="18" spans="1:13" x14ac:dyDescent="0.25">
      <c r="A18" s="6" t="s">
        <v>220</v>
      </c>
      <c r="B18" s="6" t="s">
        <v>252</v>
      </c>
      <c r="C18" s="10">
        <v>42264</v>
      </c>
      <c r="D18" s="6" t="s">
        <v>211</v>
      </c>
      <c r="E18" s="2" t="s">
        <v>223</v>
      </c>
      <c r="F18" s="2" t="s">
        <v>17</v>
      </c>
      <c r="G18" s="13" t="s">
        <v>12</v>
      </c>
      <c r="H18" s="2">
        <v>3</v>
      </c>
      <c r="I18" s="2">
        <v>6</v>
      </c>
      <c r="J18" s="2">
        <v>5</v>
      </c>
      <c r="K18" s="2">
        <v>3</v>
      </c>
      <c r="L18" s="2">
        <f t="shared" si="0"/>
        <v>4.25</v>
      </c>
      <c r="M18" s="2"/>
    </row>
    <row r="19" spans="1:13" x14ac:dyDescent="0.25">
      <c r="A19" s="6" t="s">
        <v>220</v>
      </c>
      <c r="B19" s="6" t="s">
        <v>221</v>
      </c>
      <c r="C19" s="10">
        <v>42264</v>
      </c>
      <c r="D19" s="259" t="s">
        <v>212</v>
      </c>
      <c r="E19" s="2" t="s">
        <v>224</v>
      </c>
      <c r="F19" s="2" t="s">
        <v>16</v>
      </c>
      <c r="G19" s="13" t="s">
        <v>9</v>
      </c>
      <c r="H19" s="2">
        <v>5</v>
      </c>
      <c r="I19" s="2">
        <v>8</v>
      </c>
      <c r="J19" s="2">
        <v>5</v>
      </c>
      <c r="K19" s="2">
        <v>4</v>
      </c>
      <c r="L19" s="2">
        <f t="shared" si="0"/>
        <v>5.5</v>
      </c>
      <c r="M19" s="2"/>
    </row>
    <row r="20" spans="1:13" x14ac:dyDescent="0.25">
      <c r="A20" s="6" t="s">
        <v>220</v>
      </c>
      <c r="B20" s="6" t="s">
        <v>221</v>
      </c>
      <c r="C20" s="10">
        <v>42264</v>
      </c>
      <c r="D20" s="259" t="s">
        <v>212</v>
      </c>
      <c r="E20" s="2" t="s">
        <v>224</v>
      </c>
      <c r="F20" s="2" t="s">
        <v>16</v>
      </c>
      <c r="G20" s="13" t="s">
        <v>10</v>
      </c>
      <c r="H20" s="2">
        <v>4</v>
      </c>
      <c r="I20" s="2">
        <v>2</v>
      </c>
      <c r="J20" s="2">
        <v>1</v>
      </c>
      <c r="K20" s="2">
        <v>0</v>
      </c>
      <c r="L20" s="2">
        <f t="shared" si="0"/>
        <v>1.75</v>
      </c>
      <c r="M20" s="2"/>
    </row>
    <row r="21" spans="1:13" x14ac:dyDescent="0.25">
      <c r="A21" s="6" t="s">
        <v>220</v>
      </c>
      <c r="B21" s="6" t="s">
        <v>221</v>
      </c>
      <c r="C21" s="10">
        <v>42264</v>
      </c>
      <c r="D21" s="259" t="s">
        <v>212</v>
      </c>
      <c r="E21" s="2" t="s">
        <v>224</v>
      </c>
      <c r="F21" s="2" t="s">
        <v>16</v>
      </c>
      <c r="G21" s="13" t="s">
        <v>11</v>
      </c>
      <c r="H21" s="2">
        <v>4</v>
      </c>
      <c r="I21" s="2">
        <v>6</v>
      </c>
      <c r="J21" s="2">
        <v>5</v>
      </c>
      <c r="K21" s="2">
        <v>0</v>
      </c>
      <c r="L21" s="2">
        <f t="shared" si="0"/>
        <v>3.75</v>
      </c>
      <c r="M21" s="2"/>
    </row>
    <row r="22" spans="1:13" x14ac:dyDescent="0.25">
      <c r="A22" s="6" t="s">
        <v>220</v>
      </c>
      <c r="B22" s="6" t="s">
        <v>221</v>
      </c>
      <c r="C22" s="10">
        <v>42264</v>
      </c>
      <c r="D22" s="259" t="s">
        <v>212</v>
      </c>
      <c r="E22" s="2" t="s">
        <v>224</v>
      </c>
      <c r="F22" s="2" t="s">
        <v>16</v>
      </c>
      <c r="G22" s="13" t="s">
        <v>12</v>
      </c>
      <c r="H22" s="2">
        <v>4</v>
      </c>
      <c r="I22" s="2">
        <v>4</v>
      </c>
      <c r="J22" s="2">
        <v>5</v>
      </c>
      <c r="K22" s="30"/>
      <c r="L22" s="2">
        <f t="shared" si="0"/>
        <v>4.333333333333333</v>
      </c>
      <c r="M22" s="2"/>
    </row>
    <row r="23" spans="1:13" x14ac:dyDescent="0.25">
      <c r="A23" s="6" t="s">
        <v>220</v>
      </c>
      <c r="B23" s="6" t="s">
        <v>221</v>
      </c>
      <c r="C23" s="10">
        <v>42265</v>
      </c>
      <c r="D23" s="259" t="s">
        <v>213</v>
      </c>
      <c r="E23" s="2" t="s">
        <v>224</v>
      </c>
      <c r="F23" s="2" t="s">
        <v>16</v>
      </c>
      <c r="G23" s="13" t="s">
        <v>9</v>
      </c>
      <c r="H23" s="2">
        <v>1</v>
      </c>
      <c r="I23" s="2">
        <v>2</v>
      </c>
      <c r="J23" s="2">
        <v>1</v>
      </c>
      <c r="K23" s="30"/>
      <c r="L23" s="2">
        <f t="shared" si="0"/>
        <v>1.3333333333333333</v>
      </c>
      <c r="M23" s="2"/>
    </row>
    <row r="24" spans="1:13" x14ac:dyDescent="0.25">
      <c r="A24" s="6" t="s">
        <v>220</v>
      </c>
      <c r="B24" s="6" t="s">
        <v>221</v>
      </c>
      <c r="C24" s="10">
        <v>42265</v>
      </c>
      <c r="D24" s="259" t="s">
        <v>213</v>
      </c>
      <c r="E24" s="2" t="s">
        <v>224</v>
      </c>
      <c r="F24" s="2" t="s">
        <v>16</v>
      </c>
      <c r="G24" s="13" t="s">
        <v>10</v>
      </c>
      <c r="H24" s="2">
        <v>2</v>
      </c>
      <c r="I24" s="2">
        <v>5</v>
      </c>
      <c r="J24" s="2">
        <v>2</v>
      </c>
      <c r="K24" s="2">
        <v>1</v>
      </c>
      <c r="L24" s="2">
        <f t="shared" si="0"/>
        <v>2.5</v>
      </c>
      <c r="M24" s="2"/>
    </row>
    <row r="25" spans="1:13" x14ac:dyDescent="0.25">
      <c r="A25" s="6" t="s">
        <v>220</v>
      </c>
      <c r="B25" s="6" t="s">
        <v>221</v>
      </c>
      <c r="C25" s="10">
        <v>42265</v>
      </c>
      <c r="D25" s="259" t="s">
        <v>213</v>
      </c>
      <c r="E25" s="2" t="s">
        <v>224</v>
      </c>
      <c r="F25" s="2" t="s">
        <v>16</v>
      </c>
      <c r="G25" s="13" t="s">
        <v>11</v>
      </c>
      <c r="H25" s="2">
        <v>3</v>
      </c>
      <c r="I25" s="2">
        <v>6</v>
      </c>
      <c r="J25" s="2">
        <v>5</v>
      </c>
      <c r="K25" s="2">
        <v>3</v>
      </c>
      <c r="L25" s="2">
        <f t="shared" si="0"/>
        <v>4.25</v>
      </c>
      <c r="M25" s="2"/>
    </row>
    <row r="26" spans="1:13" x14ac:dyDescent="0.25">
      <c r="A26" s="6" t="s">
        <v>220</v>
      </c>
      <c r="B26" s="6" t="s">
        <v>221</v>
      </c>
      <c r="C26" s="10">
        <v>42265</v>
      </c>
      <c r="D26" s="259" t="s">
        <v>213</v>
      </c>
      <c r="E26" s="2" t="s">
        <v>224</v>
      </c>
      <c r="F26" s="2" t="s">
        <v>16</v>
      </c>
      <c r="G26" s="13" t="s">
        <v>12</v>
      </c>
      <c r="H26" s="2">
        <v>2</v>
      </c>
      <c r="I26" s="2">
        <v>1</v>
      </c>
      <c r="J26" s="2">
        <v>1</v>
      </c>
      <c r="K26" s="2">
        <v>1</v>
      </c>
      <c r="L26" s="2">
        <f t="shared" si="0"/>
        <v>1.25</v>
      </c>
      <c r="M26" s="2"/>
    </row>
    <row r="27" spans="1:13" x14ac:dyDescent="0.25">
      <c r="A27" s="6" t="s">
        <v>220</v>
      </c>
      <c r="B27" s="6" t="s">
        <v>252</v>
      </c>
      <c r="C27" s="10">
        <v>42985</v>
      </c>
      <c r="D27" s="6" t="s">
        <v>211</v>
      </c>
      <c r="E27" s="2" t="s">
        <v>223</v>
      </c>
      <c r="F27" s="2" t="s">
        <v>17</v>
      </c>
      <c r="G27" s="13" t="s">
        <v>9</v>
      </c>
      <c r="H27" s="2">
        <v>10</v>
      </c>
      <c r="I27" s="2">
        <v>8</v>
      </c>
      <c r="J27" s="2">
        <v>9</v>
      </c>
      <c r="K27" s="2">
        <v>5</v>
      </c>
      <c r="L27" s="2">
        <f t="shared" ref="L27:L49" si="1">AVERAGE(H27:K27)</f>
        <v>8</v>
      </c>
    </row>
    <row r="28" spans="1:13" x14ac:dyDescent="0.25">
      <c r="A28" s="6" t="s">
        <v>220</v>
      </c>
      <c r="B28" s="6" t="s">
        <v>252</v>
      </c>
      <c r="C28" s="10">
        <v>42985</v>
      </c>
      <c r="D28" s="6" t="s">
        <v>211</v>
      </c>
      <c r="E28" s="2" t="s">
        <v>223</v>
      </c>
      <c r="F28" s="2" t="s">
        <v>17</v>
      </c>
      <c r="G28" s="13" t="s">
        <v>10</v>
      </c>
      <c r="H28" s="2">
        <v>7</v>
      </c>
      <c r="I28" s="2">
        <v>1</v>
      </c>
      <c r="J28" s="2">
        <v>1</v>
      </c>
      <c r="K28" s="30"/>
      <c r="L28" s="2">
        <f t="shared" si="1"/>
        <v>3</v>
      </c>
    </row>
    <row r="29" spans="1:13" x14ac:dyDescent="0.25">
      <c r="A29" s="6" t="s">
        <v>220</v>
      </c>
      <c r="B29" s="6" t="s">
        <v>252</v>
      </c>
      <c r="C29" s="10">
        <v>42985</v>
      </c>
      <c r="D29" s="6" t="s">
        <v>211</v>
      </c>
      <c r="E29" s="2" t="s">
        <v>223</v>
      </c>
      <c r="F29" s="2" t="s">
        <v>17</v>
      </c>
      <c r="G29" s="13" t="s">
        <v>11</v>
      </c>
      <c r="H29" s="2">
        <v>10</v>
      </c>
      <c r="I29" s="2">
        <v>9</v>
      </c>
      <c r="J29" s="2">
        <v>10</v>
      </c>
      <c r="K29" s="2">
        <v>9</v>
      </c>
      <c r="L29" s="2">
        <f t="shared" si="1"/>
        <v>9.5</v>
      </c>
    </row>
    <row r="30" spans="1:13" x14ac:dyDescent="0.25">
      <c r="A30" s="6" t="s">
        <v>220</v>
      </c>
      <c r="B30" s="6" t="s">
        <v>252</v>
      </c>
      <c r="C30" s="10">
        <v>42985</v>
      </c>
      <c r="D30" s="6" t="s">
        <v>211</v>
      </c>
      <c r="E30" s="2" t="s">
        <v>223</v>
      </c>
      <c r="F30" s="2" t="s">
        <v>17</v>
      </c>
      <c r="G30" s="13" t="s">
        <v>12</v>
      </c>
      <c r="H30" s="2">
        <v>15</v>
      </c>
      <c r="I30" s="2">
        <v>12</v>
      </c>
      <c r="J30" s="2">
        <v>15</v>
      </c>
      <c r="K30" s="2">
        <v>20</v>
      </c>
      <c r="L30" s="2">
        <f t="shared" si="1"/>
        <v>15.5</v>
      </c>
    </row>
    <row r="31" spans="1:13" x14ac:dyDescent="0.25">
      <c r="A31" s="6" t="s">
        <v>220</v>
      </c>
      <c r="B31" s="6" t="s">
        <v>221</v>
      </c>
      <c r="C31" s="10">
        <v>42985</v>
      </c>
      <c r="D31" s="259" t="s">
        <v>212</v>
      </c>
      <c r="E31" s="2" t="s">
        <v>224</v>
      </c>
      <c r="F31" s="2" t="s">
        <v>16</v>
      </c>
      <c r="G31" s="13" t="s">
        <v>9</v>
      </c>
      <c r="H31" s="2">
        <v>5</v>
      </c>
      <c r="I31" s="2">
        <v>7</v>
      </c>
      <c r="J31" s="2">
        <v>5</v>
      </c>
      <c r="K31" s="30"/>
      <c r="L31" s="2">
        <f t="shared" si="1"/>
        <v>5.666666666666667</v>
      </c>
    </row>
    <row r="32" spans="1:13" x14ac:dyDescent="0.25">
      <c r="A32" s="6" t="s">
        <v>220</v>
      </c>
      <c r="B32" s="6" t="s">
        <v>221</v>
      </c>
      <c r="C32" s="10">
        <v>42985</v>
      </c>
      <c r="D32" s="259" t="s">
        <v>212</v>
      </c>
      <c r="E32" s="2" t="s">
        <v>224</v>
      </c>
      <c r="F32" s="2" t="s">
        <v>16</v>
      </c>
      <c r="G32" s="13" t="s">
        <v>10</v>
      </c>
      <c r="H32" s="2">
        <v>5</v>
      </c>
      <c r="I32" s="2">
        <v>9</v>
      </c>
      <c r="J32" s="2">
        <v>1</v>
      </c>
      <c r="K32" s="2">
        <v>10</v>
      </c>
      <c r="L32" s="2">
        <f t="shared" si="1"/>
        <v>6.25</v>
      </c>
    </row>
    <row r="33" spans="1:13" x14ac:dyDescent="0.25">
      <c r="A33" s="6" t="s">
        <v>220</v>
      </c>
      <c r="B33" s="6" t="s">
        <v>221</v>
      </c>
      <c r="C33" s="10">
        <v>42985</v>
      </c>
      <c r="D33" s="259" t="s">
        <v>212</v>
      </c>
      <c r="E33" s="2" t="s">
        <v>224</v>
      </c>
      <c r="F33" s="2" t="s">
        <v>16</v>
      </c>
      <c r="G33" s="13" t="s">
        <v>11</v>
      </c>
      <c r="H33" s="2">
        <v>5</v>
      </c>
      <c r="I33" s="2">
        <v>10</v>
      </c>
      <c r="J33" s="2">
        <v>12</v>
      </c>
      <c r="K33" s="2">
        <v>15</v>
      </c>
      <c r="L33" s="2">
        <f t="shared" si="1"/>
        <v>10.5</v>
      </c>
    </row>
    <row r="34" spans="1:13" x14ac:dyDescent="0.25">
      <c r="A34" s="6" t="s">
        <v>220</v>
      </c>
      <c r="B34" s="6" t="s">
        <v>221</v>
      </c>
      <c r="C34" s="10">
        <v>42985</v>
      </c>
      <c r="D34" s="259" t="s">
        <v>212</v>
      </c>
      <c r="E34" s="2" t="s">
        <v>224</v>
      </c>
      <c r="F34" s="2" t="s">
        <v>16</v>
      </c>
      <c r="G34" s="13" t="s">
        <v>12</v>
      </c>
      <c r="H34" s="2">
        <v>5</v>
      </c>
      <c r="I34" s="2">
        <v>3</v>
      </c>
      <c r="J34" s="2">
        <v>3</v>
      </c>
      <c r="K34" s="2">
        <v>7</v>
      </c>
      <c r="L34" s="2">
        <f t="shared" si="1"/>
        <v>4.5</v>
      </c>
    </row>
    <row r="35" spans="1:13" x14ac:dyDescent="0.25">
      <c r="A35" s="6" t="s">
        <v>220</v>
      </c>
      <c r="B35" s="6" t="s">
        <v>221</v>
      </c>
      <c r="C35" s="10">
        <v>42985</v>
      </c>
      <c r="D35" s="259" t="s">
        <v>213</v>
      </c>
      <c r="E35" s="2" t="s">
        <v>224</v>
      </c>
      <c r="F35" s="2" t="s">
        <v>16</v>
      </c>
      <c r="G35" s="13" t="s">
        <v>9</v>
      </c>
      <c r="H35" s="2">
        <v>10</v>
      </c>
      <c r="I35" s="2">
        <v>5</v>
      </c>
      <c r="J35" s="2">
        <v>9</v>
      </c>
      <c r="K35" s="2">
        <v>5</v>
      </c>
      <c r="L35" s="2">
        <f t="shared" si="1"/>
        <v>7.25</v>
      </c>
    </row>
    <row r="36" spans="1:13" x14ac:dyDescent="0.25">
      <c r="A36" s="6" t="s">
        <v>220</v>
      </c>
      <c r="B36" s="6" t="s">
        <v>221</v>
      </c>
      <c r="C36" s="10">
        <v>42985</v>
      </c>
      <c r="D36" s="259" t="s">
        <v>213</v>
      </c>
      <c r="E36" s="2" t="s">
        <v>224</v>
      </c>
      <c r="F36" s="2" t="s">
        <v>16</v>
      </c>
      <c r="G36" s="13" t="s">
        <v>10</v>
      </c>
      <c r="H36" s="2">
        <v>3</v>
      </c>
      <c r="I36" s="2">
        <v>1</v>
      </c>
      <c r="J36" s="2">
        <v>3</v>
      </c>
      <c r="K36" s="2">
        <v>5</v>
      </c>
      <c r="L36" s="2">
        <f t="shared" si="1"/>
        <v>3</v>
      </c>
    </row>
    <row r="37" spans="1:13" x14ac:dyDescent="0.25">
      <c r="A37" s="6" t="s">
        <v>220</v>
      </c>
      <c r="B37" s="6" t="s">
        <v>221</v>
      </c>
      <c r="C37" s="10">
        <v>42985</v>
      </c>
      <c r="D37" s="259" t="s">
        <v>213</v>
      </c>
      <c r="E37" s="2" t="s">
        <v>224</v>
      </c>
      <c r="F37" s="2" t="s">
        <v>16</v>
      </c>
      <c r="G37" s="13" t="s">
        <v>11</v>
      </c>
      <c r="H37" s="2">
        <v>5</v>
      </c>
      <c r="I37" s="2">
        <v>10</v>
      </c>
      <c r="J37" s="2">
        <v>5</v>
      </c>
      <c r="K37" s="2">
        <v>5</v>
      </c>
      <c r="L37" s="2">
        <f t="shared" si="1"/>
        <v>6.25</v>
      </c>
    </row>
    <row r="38" spans="1:13" x14ac:dyDescent="0.25">
      <c r="A38" s="6" t="s">
        <v>220</v>
      </c>
      <c r="B38" s="6" t="s">
        <v>221</v>
      </c>
      <c r="C38" s="10">
        <v>42985</v>
      </c>
      <c r="D38" s="259" t="s">
        <v>213</v>
      </c>
      <c r="E38" s="2" t="s">
        <v>224</v>
      </c>
      <c r="F38" s="2" t="s">
        <v>16</v>
      </c>
      <c r="G38" s="13" t="s">
        <v>12</v>
      </c>
      <c r="H38" s="2">
        <v>5</v>
      </c>
      <c r="I38" s="2">
        <v>7</v>
      </c>
      <c r="J38" s="2">
        <v>3</v>
      </c>
      <c r="K38" s="2">
        <v>5</v>
      </c>
      <c r="L38" s="2">
        <f t="shared" si="1"/>
        <v>5</v>
      </c>
    </row>
    <row r="39" spans="1:13" x14ac:dyDescent="0.25">
      <c r="A39" s="6" t="s">
        <v>220</v>
      </c>
      <c r="B39" s="6" t="s">
        <v>252</v>
      </c>
      <c r="C39" s="10">
        <v>43356</v>
      </c>
      <c r="D39" s="6" t="s">
        <v>211</v>
      </c>
      <c r="E39" s="2" t="s">
        <v>223</v>
      </c>
      <c r="F39" s="2" t="s">
        <v>17</v>
      </c>
      <c r="G39" s="13" t="s">
        <v>9</v>
      </c>
      <c r="H39" s="2">
        <v>10</v>
      </c>
      <c r="I39" s="2">
        <v>12</v>
      </c>
      <c r="J39" s="2">
        <v>15</v>
      </c>
      <c r="K39" s="2">
        <v>20</v>
      </c>
      <c r="L39" s="2">
        <f t="shared" si="1"/>
        <v>14.25</v>
      </c>
    </row>
    <row r="40" spans="1:13" x14ac:dyDescent="0.25">
      <c r="A40" s="6" t="s">
        <v>220</v>
      </c>
      <c r="B40" s="6" t="s">
        <v>252</v>
      </c>
      <c r="C40" s="10">
        <v>43356</v>
      </c>
      <c r="D40" s="6" t="s">
        <v>211</v>
      </c>
      <c r="E40" s="2" t="s">
        <v>223</v>
      </c>
      <c r="F40" s="2" t="s">
        <v>17</v>
      </c>
      <c r="G40" s="13" t="s">
        <v>10</v>
      </c>
      <c r="H40" s="2">
        <v>1</v>
      </c>
      <c r="I40" s="2"/>
      <c r="J40" s="2"/>
      <c r="K40" s="2"/>
      <c r="L40" s="2">
        <f t="shared" si="1"/>
        <v>1</v>
      </c>
    </row>
    <row r="41" spans="1:13" x14ac:dyDescent="0.25">
      <c r="A41" s="6" t="s">
        <v>220</v>
      </c>
      <c r="B41" s="6" t="s">
        <v>252</v>
      </c>
      <c r="C41" s="10">
        <v>43356</v>
      </c>
      <c r="D41" s="6" t="s">
        <v>211</v>
      </c>
      <c r="E41" s="2" t="s">
        <v>223</v>
      </c>
      <c r="F41" s="2" t="s">
        <v>17</v>
      </c>
      <c r="G41" s="13" t="s">
        <v>11</v>
      </c>
      <c r="H41" s="2">
        <v>9</v>
      </c>
      <c r="I41" s="2">
        <v>9</v>
      </c>
      <c r="J41" s="2"/>
      <c r="K41" s="2"/>
      <c r="L41" s="2">
        <f t="shared" si="1"/>
        <v>9</v>
      </c>
    </row>
    <row r="42" spans="1:13" x14ac:dyDescent="0.25">
      <c r="A42" s="6" t="s">
        <v>220</v>
      </c>
      <c r="B42" s="6" t="s">
        <v>252</v>
      </c>
      <c r="C42" s="10">
        <v>43356</v>
      </c>
      <c r="D42" s="6" t="s">
        <v>211</v>
      </c>
      <c r="E42" s="2" t="s">
        <v>223</v>
      </c>
      <c r="F42" s="2" t="s">
        <v>17</v>
      </c>
      <c r="G42" s="13" t="s">
        <v>12</v>
      </c>
      <c r="H42" s="2">
        <v>30</v>
      </c>
      <c r="I42" s="2">
        <v>29</v>
      </c>
      <c r="J42" s="2">
        <v>10</v>
      </c>
      <c r="K42" s="2"/>
      <c r="L42" s="2">
        <f t="shared" si="1"/>
        <v>23</v>
      </c>
    </row>
    <row r="43" spans="1:13" x14ac:dyDescent="0.25">
      <c r="A43" s="6" t="s">
        <v>220</v>
      </c>
      <c r="B43" s="6" t="s">
        <v>221</v>
      </c>
      <c r="C43" s="10">
        <v>43356</v>
      </c>
      <c r="D43" s="259" t="s">
        <v>212</v>
      </c>
      <c r="E43" s="2" t="s">
        <v>224</v>
      </c>
      <c r="F43" s="2" t="s">
        <v>16</v>
      </c>
      <c r="G43" s="13" t="s">
        <v>9</v>
      </c>
      <c r="H43" s="2">
        <v>10</v>
      </c>
      <c r="I43" s="2">
        <v>10</v>
      </c>
      <c r="J43" s="2">
        <v>5</v>
      </c>
      <c r="K43" s="2">
        <v>5</v>
      </c>
      <c r="L43" s="2">
        <f t="shared" si="1"/>
        <v>7.5</v>
      </c>
    </row>
    <row r="44" spans="1:13" x14ac:dyDescent="0.25">
      <c r="A44" s="6" t="s">
        <v>220</v>
      </c>
      <c r="B44" s="6" t="s">
        <v>221</v>
      </c>
      <c r="C44" s="10">
        <v>43356</v>
      </c>
      <c r="D44" s="259" t="s">
        <v>212</v>
      </c>
      <c r="E44" s="2" t="s">
        <v>224</v>
      </c>
      <c r="F44" s="2" t="s">
        <v>16</v>
      </c>
      <c r="G44" s="13" t="s">
        <v>10</v>
      </c>
      <c r="H44" s="2">
        <v>3</v>
      </c>
      <c r="I44" s="2">
        <v>4</v>
      </c>
      <c r="J44" s="2">
        <v>4</v>
      </c>
      <c r="K44" s="2">
        <v>4</v>
      </c>
      <c r="L44" s="2">
        <f t="shared" si="1"/>
        <v>3.75</v>
      </c>
    </row>
    <row r="45" spans="1:13" x14ac:dyDescent="0.25">
      <c r="A45" s="6" t="s">
        <v>220</v>
      </c>
      <c r="B45" s="6" t="s">
        <v>221</v>
      </c>
      <c r="C45" s="10">
        <v>43356</v>
      </c>
      <c r="D45" s="259" t="s">
        <v>212</v>
      </c>
      <c r="E45" s="2" t="s">
        <v>224</v>
      </c>
      <c r="F45" s="2" t="s">
        <v>16</v>
      </c>
      <c r="G45" s="13" t="s">
        <v>11</v>
      </c>
      <c r="H45" s="2">
        <v>15</v>
      </c>
      <c r="I45" s="2">
        <v>20</v>
      </c>
      <c r="J45" s="2"/>
      <c r="K45" s="2"/>
      <c r="L45" s="2">
        <f t="shared" si="1"/>
        <v>17.5</v>
      </c>
    </row>
    <row r="46" spans="1:13" x14ac:dyDescent="0.25">
      <c r="A46" s="6" t="s">
        <v>220</v>
      </c>
      <c r="B46" s="6" t="s">
        <v>221</v>
      </c>
      <c r="C46" s="10">
        <v>43356</v>
      </c>
      <c r="D46" s="259" t="s">
        <v>212</v>
      </c>
      <c r="E46" s="2" t="s">
        <v>224</v>
      </c>
      <c r="F46" s="2" t="s">
        <v>16</v>
      </c>
      <c r="G46" s="13" t="s">
        <v>12</v>
      </c>
      <c r="H46" s="2">
        <v>10</v>
      </c>
      <c r="I46" s="2">
        <v>8</v>
      </c>
      <c r="J46" s="2">
        <v>10</v>
      </c>
      <c r="K46" s="2">
        <v>5</v>
      </c>
      <c r="L46" s="2">
        <f t="shared" si="1"/>
        <v>8.25</v>
      </c>
      <c r="M46" t="s">
        <v>253</v>
      </c>
    </row>
    <row r="47" spans="1:13" x14ac:dyDescent="0.25">
      <c r="L47" s="2" t="e">
        <f t="shared" si="1"/>
        <v>#DIV/0!</v>
      </c>
    </row>
    <row r="48" spans="1:13" x14ac:dyDescent="0.25">
      <c r="L48" s="2" t="e">
        <f t="shared" si="1"/>
        <v>#DIV/0!</v>
      </c>
    </row>
    <row r="49" spans="12:12" x14ac:dyDescent="0.25">
      <c r="L49" s="2" t="e">
        <f t="shared" si="1"/>
        <v>#DIV/0!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J12" sqref="J12"/>
    </sheetView>
  </sheetViews>
  <sheetFormatPr defaultRowHeight="15" x14ac:dyDescent="0.25"/>
  <cols>
    <col min="1" max="1" width="14.42578125" customWidth="1"/>
    <col min="2" max="2" width="16.28515625" customWidth="1"/>
    <col min="3" max="5" width="12" customWidth="1"/>
    <col min="6" max="6" width="9.7109375" customWidth="1"/>
    <col min="7" max="8" width="12" bestFit="1" customWidth="1"/>
    <col min="9" max="9" width="14.85546875" bestFit="1" customWidth="1"/>
    <col min="10" max="10" width="11.7109375" bestFit="1" customWidth="1"/>
    <col min="11" max="11" width="12" bestFit="1" customWidth="1"/>
    <col min="12" max="12" width="8.7109375" customWidth="1"/>
    <col min="13" max="13" width="14.85546875" bestFit="1" customWidth="1"/>
    <col min="14" max="14" width="12" bestFit="1" customWidth="1"/>
  </cols>
  <sheetData>
    <row r="1" spans="1:7" x14ac:dyDescent="0.25">
      <c r="A1" t="s">
        <v>217</v>
      </c>
    </row>
    <row r="3" spans="1:7" x14ac:dyDescent="0.25">
      <c r="A3" s="250" t="s">
        <v>208</v>
      </c>
      <c r="B3" s="250" t="s">
        <v>207</v>
      </c>
    </row>
    <row r="4" spans="1:7" x14ac:dyDescent="0.25">
      <c r="A4" s="250" t="s">
        <v>205</v>
      </c>
      <c r="B4" s="38">
        <v>41898</v>
      </c>
      <c r="C4" s="38">
        <v>42264</v>
      </c>
      <c r="D4" s="38">
        <v>42265</v>
      </c>
      <c r="E4" s="38">
        <v>42985</v>
      </c>
      <c r="F4" s="38">
        <v>43356</v>
      </c>
      <c r="G4" s="38" t="s">
        <v>206</v>
      </c>
    </row>
    <row r="5" spans="1:7" x14ac:dyDescent="0.25">
      <c r="A5" s="251" t="s">
        <v>211</v>
      </c>
      <c r="B5" s="252">
        <v>0</v>
      </c>
      <c r="C5" s="252">
        <v>4.4375</v>
      </c>
      <c r="D5" s="252"/>
      <c r="E5" s="252">
        <v>9</v>
      </c>
      <c r="F5" s="252">
        <v>11.8125</v>
      </c>
      <c r="G5" s="252">
        <v>6.3125</v>
      </c>
    </row>
    <row r="6" spans="1:7" x14ac:dyDescent="0.25">
      <c r="A6" s="251" t="s">
        <v>212</v>
      </c>
      <c r="B6" s="252">
        <v>0</v>
      </c>
      <c r="C6" s="252">
        <v>3.833333333333333</v>
      </c>
      <c r="D6" s="252"/>
      <c r="E6" s="252">
        <v>6.729166666666667</v>
      </c>
      <c r="F6" s="252">
        <v>9.25</v>
      </c>
      <c r="G6" s="252">
        <v>4.953125</v>
      </c>
    </row>
    <row r="7" spans="1:7" x14ac:dyDescent="0.25">
      <c r="A7" s="251" t="s">
        <v>213</v>
      </c>
      <c r="B7" s="252">
        <v>0</v>
      </c>
      <c r="C7" s="252"/>
      <c r="D7" s="252">
        <v>2.333333333333333</v>
      </c>
      <c r="E7" s="252">
        <v>5.375</v>
      </c>
      <c r="F7" s="252"/>
      <c r="G7" s="252">
        <v>2.5694444444444442</v>
      </c>
    </row>
    <row r="8" spans="1:7" x14ac:dyDescent="0.25">
      <c r="A8" s="251" t="s">
        <v>206</v>
      </c>
      <c r="B8" s="252">
        <v>0</v>
      </c>
      <c r="C8" s="252">
        <v>4.135416666666667</v>
      </c>
      <c r="D8" s="252">
        <v>2.333333333333333</v>
      </c>
      <c r="E8" s="252">
        <v>7.0347222222222214</v>
      </c>
      <c r="F8" s="252">
        <v>10.53125</v>
      </c>
      <c r="G8" s="252">
        <v>4.7973484848484853</v>
      </c>
    </row>
    <row r="9" spans="1:7" x14ac:dyDescent="0.25">
      <c r="A9" t="str">
        <f>'Rockport PT'!A4</f>
        <v>Row Labels</v>
      </c>
    </row>
    <row r="10" spans="1:7" x14ac:dyDescent="0.25">
      <c r="B10" s="38">
        <f>'Rockport PT'!B4</f>
        <v>41898</v>
      </c>
      <c r="C10" s="38">
        <f>'Rockport PT'!C4</f>
        <v>42264</v>
      </c>
      <c r="D10" s="254">
        <f>'Rockport PT'!D4</f>
        <v>42265</v>
      </c>
      <c r="E10" s="264">
        <f>'Rockport PT'!E4</f>
        <v>42985</v>
      </c>
      <c r="F10" s="254">
        <v>43356</v>
      </c>
    </row>
    <row r="11" spans="1:7" x14ac:dyDescent="0.25">
      <c r="A11" t="str">
        <f>'Rockport PT'!A5</f>
        <v>Transect 1</v>
      </c>
      <c r="B11">
        <f>'Rockport PT'!B5</f>
        <v>0</v>
      </c>
      <c r="C11">
        <f>'Rockport PT'!C5</f>
        <v>4.4375</v>
      </c>
      <c r="D11" s="252">
        <v>4.4375</v>
      </c>
      <c r="E11" s="252">
        <f>'Rockport PT'!E5</f>
        <v>9</v>
      </c>
      <c r="F11" s="252">
        <v>11.8125</v>
      </c>
    </row>
    <row r="12" spans="1:7" x14ac:dyDescent="0.25">
      <c r="A12" t="str">
        <f>'Rockport PT'!A6</f>
        <v>Transect 2</v>
      </c>
      <c r="B12">
        <f>'Rockport PT'!B6</f>
        <v>0</v>
      </c>
      <c r="C12">
        <f>'Rockport PT'!C6</f>
        <v>3.833333333333333</v>
      </c>
      <c r="D12" s="252">
        <v>3.8333333330000001</v>
      </c>
      <c r="E12" s="252">
        <f>'Rockport PT'!E6</f>
        <v>6.729166666666667</v>
      </c>
      <c r="F12" s="252">
        <v>9.25</v>
      </c>
    </row>
    <row r="13" spans="1:7" x14ac:dyDescent="0.25">
      <c r="A13" t="str">
        <f>'Rockport PT'!A7</f>
        <v>Transect 3</v>
      </c>
      <c r="B13">
        <f>'Rockport PT'!B7</f>
        <v>0</v>
      </c>
      <c r="C13">
        <v>2.3333333330000001</v>
      </c>
      <c r="D13" s="252">
        <f>'Rockport PT'!D7</f>
        <v>2.333333333333333</v>
      </c>
      <c r="E13" s="252">
        <f>'Rockport PT'!E7</f>
        <v>5.375</v>
      </c>
      <c r="F13" s="252"/>
    </row>
    <row r="14" spans="1:7" x14ac:dyDescent="0.25">
      <c r="D14" s="252"/>
      <c r="E14" s="252"/>
    </row>
    <row r="15" spans="1:7" x14ac:dyDescent="0.25">
      <c r="D15" s="252"/>
    </row>
    <row r="16" spans="1:7" x14ac:dyDescent="0.25">
      <c r="D16" s="252"/>
    </row>
    <row r="35" spans="1:7" x14ac:dyDescent="0.25">
      <c r="A35" s="250" t="s">
        <v>208</v>
      </c>
      <c r="B35" s="250" t="s">
        <v>207</v>
      </c>
    </row>
    <row r="36" spans="1:7" x14ac:dyDescent="0.25">
      <c r="A36" s="250" t="s">
        <v>205</v>
      </c>
      <c r="B36" s="38">
        <v>41898</v>
      </c>
      <c r="C36" s="38">
        <v>42264</v>
      </c>
      <c r="D36" s="38">
        <v>42265</v>
      </c>
      <c r="E36" s="38">
        <v>42985</v>
      </c>
      <c r="F36" s="38">
        <v>43356</v>
      </c>
      <c r="G36" s="38" t="s">
        <v>206</v>
      </c>
    </row>
    <row r="37" spans="1:7" x14ac:dyDescent="0.25">
      <c r="A37" s="251" t="s">
        <v>224</v>
      </c>
      <c r="B37" s="252">
        <v>0</v>
      </c>
      <c r="C37" s="252">
        <v>3.833333333333333</v>
      </c>
      <c r="D37" s="252">
        <v>2.333333333333333</v>
      </c>
      <c r="E37" s="252">
        <v>6.0520833333333339</v>
      </c>
      <c r="F37" s="252">
        <v>9.25</v>
      </c>
      <c r="G37" s="252">
        <v>3.9315476190476191</v>
      </c>
    </row>
    <row r="38" spans="1:7" x14ac:dyDescent="0.25">
      <c r="A38" s="251" t="s">
        <v>223</v>
      </c>
      <c r="B38" s="252">
        <v>0</v>
      </c>
      <c r="C38" s="252">
        <v>4.4375</v>
      </c>
      <c r="D38" s="252"/>
      <c r="E38" s="252">
        <v>9</v>
      </c>
      <c r="F38" s="252">
        <v>11.8125</v>
      </c>
      <c r="G38" s="252">
        <v>6.3125</v>
      </c>
    </row>
    <row r="39" spans="1:7" x14ac:dyDescent="0.25">
      <c r="A39" s="251" t="s">
        <v>206</v>
      </c>
      <c r="B39" s="252">
        <v>0</v>
      </c>
      <c r="C39" s="252">
        <v>4.1354166666666661</v>
      </c>
      <c r="D39" s="252">
        <v>2.333333333333333</v>
      </c>
      <c r="E39" s="252">
        <v>7.0347222222222223</v>
      </c>
      <c r="F39" s="252">
        <v>10.53125</v>
      </c>
      <c r="G39" s="252">
        <v>4.7973484848484844</v>
      </c>
    </row>
    <row r="40" spans="1:7" x14ac:dyDescent="0.25">
      <c r="A40" t="str">
        <f>'Rockport PT'!A36</f>
        <v>Row Labels</v>
      </c>
      <c r="D40" s="252"/>
      <c r="E40" s="252"/>
      <c r="F40" s="252"/>
    </row>
    <row r="41" spans="1:7" x14ac:dyDescent="0.25">
      <c r="B41" s="38">
        <f>'Rockport PT'!B36</f>
        <v>41898</v>
      </c>
      <c r="C41" s="38">
        <f>'Rockport PT'!C36</f>
        <v>42264</v>
      </c>
      <c r="D41" s="38">
        <f>'Rockport PT'!D36</f>
        <v>42265</v>
      </c>
      <c r="E41" s="38">
        <f>'Rockport PT'!E36</f>
        <v>42985</v>
      </c>
      <c r="F41" s="38">
        <v>43356</v>
      </c>
    </row>
    <row r="42" spans="1:7" x14ac:dyDescent="0.25">
      <c r="A42" t="str">
        <f>'Rockport PT'!A37</f>
        <v>Restored 1</v>
      </c>
      <c r="B42">
        <f>'Rockport PT'!B37</f>
        <v>0</v>
      </c>
      <c r="C42">
        <f>'Rockport PT'!C37</f>
        <v>3.833333333333333</v>
      </c>
      <c r="D42">
        <v>3.8333333330000001</v>
      </c>
      <c r="E42">
        <f>'Rockport PT'!E37</f>
        <v>6.0520833333333339</v>
      </c>
      <c r="F42" s="252">
        <v>9.25</v>
      </c>
    </row>
    <row r="43" spans="1:7" x14ac:dyDescent="0.25">
      <c r="A43" t="str">
        <f>'Rockport PT'!A38</f>
        <v>Restored 2</v>
      </c>
      <c r="B43">
        <f>'Rockport PT'!B38</f>
        <v>0</v>
      </c>
      <c r="C43">
        <f>'Rockport PT'!C38</f>
        <v>4.4375</v>
      </c>
      <c r="D43">
        <v>4.4375</v>
      </c>
      <c r="E43">
        <f>'Rockport PT'!E38</f>
        <v>9</v>
      </c>
      <c r="F43" s="252">
        <v>11.8125</v>
      </c>
    </row>
  </sheetData>
  <pageMargins left="0.7" right="0.7" top="0.75" bottom="0.75" header="0.3" footer="0.3"/>
  <pageSetup orientation="portrait"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0"/>
  <sheetViews>
    <sheetView topLeftCell="A52" workbookViewId="0">
      <selection activeCell="F5" sqref="F5"/>
    </sheetView>
  </sheetViews>
  <sheetFormatPr defaultRowHeight="15" x14ac:dyDescent="0.25"/>
  <cols>
    <col min="2" max="2" width="11.28515625" customWidth="1"/>
    <col min="3" max="3" width="10.7109375" bestFit="1" customWidth="1"/>
    <col min="4" max="4" width="10.7109375" style="6" customWidth="1"/>
    <col min="5" max="5" width="11" customWidth="1"/>
    <col min="6" max="6" width="11" style="6" customWidth="1"/>
    <col min="15" max="15" width="11.5703125" customWidth="1"/>
    <col min="17" max="17" width="11" customWidth="1"/>
  </cols>
  <sheetData>
    <row r="2" spans="1:19" ht="21" x14ac:dyDescent="0.35">
      <c r="C2" s="4"/>
      <c r="D2" s="4"/>
      <c r="E2" s="4"/>
      <c r="F2" s="4"/>
      <c r="G2" s="4"/>
      <c r="H2" s="4"/>
    </row>
    <row r="3" spans="1:19" x14ac:dyDescent="0.25">
      <c r="C3" s="7"/>
      <c r="D3" s="7"/>
      <c r="E3" s="7"/>
      <c r="F3" s="7"/>
      <c r="G3" s="7"/>
      <c r="H3" s="7"/>
    </row>
    <row r="4" spans="1:19" x14ac:dyDescent="0.25">
      <c r="C4" s="7"/>
      <c r="D4" s="7"/>
      <c r="E4" s="7"/>
      <c r="F4" s="7"/>
      <c r="G4" s="7"/>
      <c r="H4" s="7"/>
      <c r="J4" s="28" t="s">
        <v>27</v>
      </c>
      <c r="K4" s="30" t="s">
        <v>39</v>
      </c>
    </row>
    <row r="6" spans="1:19" x14ac:dyDescent="0.25">
      <c r="O6" s="6"/>
      <c r="P6" s="6" t="s">
        <v>53</v>
      </c>
      <c r="Q6" s="6"/>
      <c r="R6" s="6"/>
    </row>
    <row r="7" spans="1:19" x14ac:dyDescent="0.25">
      <c r="O7" s="6" t="s">
        <v>25</v>
      </c>
      <c r="P7" s="6"/>
      <c r="Q7" s="6"/>
      <c r="R7" s="6"/>
      <c r="S7" t="s">
        <v>67</v>
      </c>
    </row>
    <row r="8" spans="1:19" x14ac:dyDescent="0.25">
      <c r="A8" s="14" t="s">
        <v>23</v>
      </c>
      <c r="B8" s="14" t="s">
        <v>21</v>
      </c>
      <c r="C8" s="14" t="s">
        <v>0</v>
      </c>
      <c r="D8" s="14" t="s">
        <v>8</v>
      </c>
      <c r="E8" s="14" t="s">
        <v>14</v>
      </c>
      <c r="F8" s="14" t="s">
        <v>198</v>
      </c>
      <c r="G8" s="14" t="s">
        <v>13</v>
      </c>
      <c r="H8" s="51" t="s">
        <v>201</v>
      </c>
      <c r="I8" s="258" t="s">
        <v>202</v>
      </c>
      <c r="J8" s="258" t="s">
        <v>203</v>
      </c>
      <c r="K8" s="258" t="s">
        <v>204</v>
      </c>
      <c r="L8" s="14" t="s">
        <v>3</v>
      </c>
      <c r="O8" s="25">
        <v>41548</v>
      </c>
      <c r="P8" s="5"/>
      <c r="Q8" s="5"/>
      <c r="R8" s="5"/>
    </row>
    <row r="9" spans="1:19" x14ac:dyDescent="0.25">
      <c r="A9" s="2" t="s">
        <v>37</v>
      </c>
      <c r="B9" s="2" t="s">
        <v>38</v>
      </c>
      <c r="C9" s="10">
        <v>41548</v>
      </c>
      <c r="D9" s="2" t="s">
        <v>211</v>
      </c>
      <c r="E9" s="2" t="s">
        <v>237</v>
      </c>
      <c r="F9" s="26" t="s">
        <v>16</v>
      </c>
      <c r="G9" s="13" t="s">
        <v>9</v>
      </c>
      <c r="H9">
        <v>0</v>
      </c>
      <c r="I9" s="6">
        <v>0</v>
      </c>
      <c r="J9" s="6">
        <v>0</v>
      </c>
      <c r="K9" s="6">
        <v>0</v>
      </c>
      <c r="L9" s="6">
        <v>0</v>
      </c>
      <c r="O9" s="8" t="s">
        <v>0</v>
      </c>
      <c r="P9" s="19" t="s">
        <v>1</v>
      </c>
      <c r="Q9" s="9" t="s">
        <v>5</v>
      </c>
      <c r="R9" s="27" t="s">
        <v>6</v>
      </c>
    </row>
    <row r="10" spans="1:19" x14ac:dyDescent="0.25">
      <c r="A10" s="2" t="s">
        <v>37</v>
      </c>
      <c r="B10" s="2" t="s">
        <v>38</v>
      </c>
      <c r="C10" s="10">
        <v>41548</v>
      </c>
      <c r="D10" s="2" t="s">
        <v>211</v>
      </c>
      <c r="E10" s="2" t="s">
        <v>237</v>
      </c>
      <c r="F10" s="26" t="s">
        <v>16</v>
      </c>
      <c r="G10" s="13" t="s">
        <v>10</v>
      </c>
      <c r="H10" s="6">
        <v>0</v>
      </c>
      <c r="I10" s="6">
        <v>0</v>
      </c>
      <c r="J10" s="6">
        <v>0</v>
      </c>
      <c r="K10" s="6">
        <v>0</v>
      </c>
      <c r="L10" s="6">
        <v>0</v>
      </c>
      <c r="O10" s="29">
        <v>41548</v>
      </c>
      <c r="P10" s="20">
        <v>0</v>
      </c>
      <c r="Q10" s="13"/>
      <c r="R10" s="13"/>
    </row>
    <row r="11" spans="1:19" x14ac:dyDescent="0.25">
      <c r="A11" s="2" t="s">
        <v>37</v>
      </c>
      <c r="B11" s="2" t="s">
        <v>38</v>
      </c>
      <c r="C11" s="10">
        <v>41548</v>
      </c>
      <c r="D11" s="2" t="s">
        <v>211</v>
      </c>
      <c r="E11" s="2" t="s">
        <v>237</v>
      </c>
      <c r="F11" s="26" t="s">
        <v>16</v>
      </c>
      <c r="G11" s="13" t="s">
        <v>11</v>
      </c>
      <c r="H11" s="6">
        <v>0</v>
      </c>
      <c r="I11" s="6">
        <v>0</v>
      </c>
      <c r="J11" s="6">
        <v>0</v>
      </c>
      <c r="K11" s="6">
        <v>0</v>
      </c>
      <c r="L11" s="6">
        <v>0</v>
      </c>
      <c r="O11" s="10">
        <v>41940</v>
      </c>
      <c r="P11" s="20">
        <f>O11-O10</f>
        <v>392</v>
      </c>
      <c r="Q11" s="21" t="e">
        <f>(AVERAGE(N2:N5))/(P11/365)</f>
        <v>#DIV/0!</v>
      </c>
      <c r="R11" s="21">
        <f>AVERAGE(L21:L32)/(P11/365)</f>
        <v>6.9963506235827664</v>
      </c>
    </row>
    <row r="12" spans="1:19" x14ac:dyDescent="0.25">
      <c r="A12" s="2" t="s">
        <v>37</v>
      </c>
      <c r="B12" s="2" t="s">
        <v>38</v>
      </c>
      <c r="C12" s="10">
        <v>41548</v>
      </c>
      <c r="D12" s="2" t="s">
        <v>211</v>
      </c>
      <c r="E12" s="2" t="s">
        <v>237</v>
      </c>
      <c r="F12" s="26" t="s">
        <v>16</v>
      </c>
      <c r="G12" s="13" t="s">
        <v>12</v>
      </c>
      <c r="H12" s="6">
        <v>0</v>
      </c>
      <c r="I12" s="6">
        <v>0</v>
      </c>
      <c r="J12" s="6">
        <v>0</v>
      </c>
      <c r="K12" s="6">
        <v>0</v>
      </c>
      <c r="L12" s="6">
        <v>0</v>
      </c>
      <c r="O12" s="11">
        <v>42655</v>
      </c>
      <c r="P12" s="20">
        <f>O12-O10</f>
        <v>1107</v>
      </c>
      <c r="Q12" s="22"/>
      <c r="R12" s="21">
        <f>AVERAGE(L21:L40)/(P12/365)</f>
        <v>3.3617697982535386</v>
      </c>
    </row>
    <row r="13" spans="1:19" x14ac:dyDescent="0.25">
      <c r="A13" s="2" t="s">
        <v>37</v>
      </c>
      <c r="B13" s="2" t="s">
        <v>38</v>
      </c>
      <c r="C13" s="10">
        <v>41548</v>
      </c>
      <c r="D13" s="2" t="s">
        <v>212</v>
      </c>
      <c r="E13" s="2" t="s">
        <v>237</v>
      </c>
      <c r="F13" s="26" t="s">
        <v>16</v>
      </c>
      <c r="G13" s="13" t="s">
        <v>9</v>
      </c>
      <c r="H13" s="6">
        <v>0</v>
      </c>
      <c r="I13" s="6">
        <v>0</v>
      </c>
      <c r="J13" s="6">
        <v>0</v>
      </c>
      <c r="K13" s="6">
        <v>0</v>
      </c>
      <c r="L13" s="6">
        <v>0</v>
      </c>
      <c r="O13" s="11">
        <v>43020</v>
      </c>
      <c r="P13" s="20">
        <f>O13-O8</f>
        <v>1472</v>
      </c>
      <c r="Q13" s="22"/>
      <c r="R13" s="23"/>
    </row>
    <row r="14" spans="1:19" x14ac:dyDescent="0.25">
      <c r="A14" s="2" t="s">
        <v>37</v>
      </c>
      <c r="B14" s="2" t="s">
        <v>38</v>
      </c>
      <c r="C14" s="10">
        <v>41548</v>
      </c>
      <c r="D14" s="2" t="s">
        <v>212</v>
      </c>
      <c r="E14" s="2" t="s">
        <v>237</v>
      </c>
      <c r="F14" s="26" t="s">
        <v>16</v>
      </c>
      <c r="G14" s="13" t="s">
        <v>10</v>
      </c>
      <c r="H14" s="6">
        <v>0</v>
      </c>
      <c r="I14" s="6">
        <v>0</v>
      </c>
      <c r="J14" s="6">
        <v>0</v>
      </c>
      <c r="K14" s="6">
        <v>0</v>
      </c>
      <c r="L14" s="6">
        <v>0</v>
      </c>
      <c r="O14" s="11"/>
      <c r="P14" s="20"/>
      <c r="Q14" s="22"/>
      <c r="R14" s="13"/>
    </row>
    <row r="15" spans="1:19" x14ac:dyDescent="0.25">
      <c r="A15" s="2" t="s">
        <v>37</v>
      </c>
      <c r="B15" s="2" t="s">
        <v>38</v>
      </c>
      <c r="C15" s="10">
        <v>41548</v>
      </c>
      <c r="D15" s="2" t="s">
        <v>212</v>
      </c>
      <c r="E15" s="2" t="s">
        <v>237</v>
      </c>
      <c r="F15" s="26" t="s">
        <v>16</v>
      </c>
      <c r="G15" s="13" t="s">
        <v>11</v>
      </c>
      <c r="H15" s="6">
        <v>0</v>
      </c>
      <c r="I15" s="6">
        <v>0</v>
      </c>
      <c r="J15" s="6">
        <v>0</v>
      </c>
      <c r="K15" s="6">
        <v>0</v>
      </c>
      <c r="L15" s="6">
        <v>0</v>
      </c>
      <c r="O15" s="11"/>
      <c r="P15" s="20"/>
      <c r="Q15" s="22"/>
      <c r="R15" s="24"/>
    </row>
    <row r="16" spans="1:19" x14ac:dyDescent="0.25">
      <c r="A16" s="2" t="s">
        <v>37</v>
      </c>
      <c r="B16" s="2" t="s">
        <v>38</v>
      </c>
      <c r="C16" s="10">
        <v>41548</v>
      </c>
      <c r="D16" s="2" t="s">
        <v>212</v>
      </c>
      <c r="E16" s="2" t="s">
        <v>237</v>
      </c>
      <c r="F16" s="26" t="s">
        <v>16</v>
      </c>
      <c r="G16" s="13" t="s">
        <v>12</v>
      </c>
      <c r="H16" s="6">
        <v>0</v>
      </c>
      <c r="I16" s="6">
        <v>0</v>
      </c>
      <c r="J16" s="6">
        <v>0</v>
      </c>
      <c r="K16" s="6">
        <v>0</v>
      </c>
      <c r="L16" s="6">
        <v>0</v>
      </c>
    </row>
    <row r="17" spans="1:12" x14ac:dyDescent="0.25">
      <c r="A17" s="2" t="s">
        <v>37</v>
      </c>
      <c r="B17" s="2" t="s">
        <v>38</v>
      </c>
      <c r="C17" s="10">
        <v>41548</v>
      </c>
      <c r="D17" s="2" t="s">
        <v>213</v>
      </c>
      <c r="E17" s="2" t="s">
        <v>237</v>
      </c>
      <c r="F17" s="26" t="s">
        <v>16</v>
      </c>
      <c r="G17" s="13" t="s">
        <v>9</v>
      </c>
      <c r="H17" s="6">
        <v>0</v>
      </c>
      <c r="I17" s="6">
        <v>0</v>
      </c>
      <c r="J17" s="6">
        <v>0</v>
      </c>
      <c r="K17" s="6">
        <v>0</v>
      </c>
      <c r="L17" s="6">
        <v>0</v>
      </c>
    </row>
    <row r="18" spans="1:12" x14ac:dyDescent="0.25">
      <c r="A18" s="2" t="s">
        <v>37</v>
      </c>
      <c r="B18" s="2" t="s">
        <v>38</v>
      </c>
      <c r="C18" s="10">
        <v>41548</v>
      </c>
      <c r="D18" s="2" t="s">
        <v>213</v>
      </c>
      <c r="E18" s="2" t="s">
        <v>237</v>
      </c>
      <c r="F18" s="26" t="s">
        <v>16</v>
      </c>
      <c r="G18" s="13" t="s">
        <v>10</v>
      </c>
      <c r="H18" s="6">
        <v>0</v>
      </c>
      <c r="I18" s="6">
        <v>0</v>
      </c>
      <c r="J18" s="6">
        <v>0</v>
      </c>
      <c r="K18" s="6">
        <v>0</v>
      </c>
      <c r="L18" s="6">
        <v>0</v>
      </c>
    </row>
    <row r="19" spans="1:12" x14ac:dyDescent="0.25">
      <c r="A19" s="2" t="s">
        <v>37</v>
      </c>
      <c r="B19" s="2" t="s">
        <v>38</v>
      </c>
      <c r="C19" s="10">
        <v>41548</v>
      </c>
      <c r="D19" s="2" t="s">
        <v>213</v>
      </c>
      <c r="E19" s="2" t="s">
        <v>237</v>
      </c>
      <c r="F19" s="26" t="s">
        <v>16</v>
      </c>
      <c r="G19" s="13" t="s">
        <v>11</v>
      </c>
      <c r="H19" s="6">
        <v>0</v>
      </c>
      <c r="I19" s="6">
        <v>0</v>
      </c>
      <c r="J19" s="6">
        <v>0</v>
      </c>
      <c r="K19" s="6">
        <v>0</v>
      </c>
      <c r="L19" s="6">
        <v>0</v>
      </c>
    </row>
    <row r="20" spans="1:12" x14ac:dyDescent="0.25">
      <c r="A20" s="2" t="s">
        <v>37</v>
      </c>
      <c r="B20" s="2" t="s">
        <v>38</v>
      </c>
      <c r="C20" s="10">
        <v>41548</v>
      </c>
      <c r="D20" s="2" t="s">
        <v>213</v>
      </c>
      <c r="E20" s="2" t="s">
        <v>237</v>
      </c>
      <c r="F20" s="26" t="s">
        <v>16</v>
      </c>
      <c r="G20" s="13" t="s">
        <v>12</v>
      </c>
      <c r="H20" s="6">
        <v>0</v>
      </c>
      <c r="I20" s="6">
        <v>0</v>
      </c>
      <c r="J20" s="6">
        <v>0</v>
      </c>
      <c r="K20" s="6">
        <v>0</v>
      </c>
      <c r="L20" s="6">
        <v>0</v>
      </c>
    </row>
    <row r="21" spans="1:12" x14ac:dyDescent="0.25">
      <c r="A21" s="2" t="s">
        <v>37</v>
      </c>
      <c r="B21" s="2" t="s">
        <v>38</v>
      </c>
      <c r="C21" s="10">
        <v>41940</v>
      </c>
      <c r="D21" s="2" t="s">
        <v>211</v>
      </c>
      <c r="E21" s="2" t="s">
        <v>237</v>
      </c>
      <c r="F21" s="26" t="s">
        <v>16</v>
      </c>
      <c r="G21" s="13" t="s">
        <v>9</v>
      </c>
      <c r="H21" s="2">
        <v>7</v>
      </c>
      <c r="I21" s="2">
        <v>10</v>
      </c>
      <c r="J21" s="2">
        <v>10</v>
      </c>
      <c r="K21" s="2">
        <v>10</v>
      </c>
      <c r="L21" s="31">
        <f>AVERAGE(H21:K21)</f>
        <v>9.25</v>
      </c>
    </row>
    <row r="22" spans="1:12" x14ac:dyDescent="0.25">
      <c r="A22" s="2" t="s">
        <v>37</v>
      </c>
      <c r="B22" s="2" t="s">
        <v>38</v>
      </c>
      <c r="C22" s="10">
        <v>41940</v>
      </c>
      <c r="D22" s="2" t="s">
        <v>211</v>
      </c>
      <c r="E22" s="2" t="s">
        <v>237</v>
      </c>
      <c r="F22" s="26" t="s">
        <v>16</v>
      </c>
      <c r="G22" s="13" t="s">
        <v>10</v>
      </c>
      <c r="H22" s="2">
        <v>5</v>
      </c>
      <c r="I22" s="2">
        <v>7</v>
      </c>
      <c r="J22" s="2">
        <v>10</v>
      </c>
      <c r="K22" s="2">
        <v>10</v>
      </c>
      <c r="L22" s="31">
        <f t="shared" ref="L22:L50" si="0">AVERAGE(H22:K22)</f>
        <v>8</v>
      </c>
    </row>
    <row r="23" spans="1:12" x14ac:dyDescent="0.25">
      <c r="A23" s="2" t="s">
        <v>37</v>
      </c>
      <c r="B23" s="2" t="s">
        <v>38</v>
      </c>
      <c r="C23" s="10">
        <v>41940</v>
      </c>
      <c r="D23" s="2" t="s">
        <v>211</v>
      </c>
      <c r="E23" s="2" t="s">
        <v>237</v>
      </c>
      <c r="F23" s="26" t="s">
        <v>16</v>
      </c>
      <c r="G23" s="13" t="s">
        <v>11</v>
      </c>
      <c r="H23" s="2">
        <v>5</v>
      </c>
      <c r="I23" s="2">
        <v>5</v>
      </c>
      <c r="J23" s="2">
        <v>10</v>
      </c>
      <c r="K23" s="2">
        <v>7</v>
      </c>
      <c r="L23" s="31">
        <f t="shared" si="0"/>
        <v>6.75</v>
      </c>
    </row>
    <row r="24" spans="1:12" x14ac:dyDescent="0.25">
      <c r="A24" s="2" t="s">
        <v>37</v>
      </c>
      <c r="B24" s="2" t="s">
        <v>38</v>
      </c>
      <c r="C24" s="10">
        <v>41940</v>
      </c>
      <c r="D24" s="2" t="s">
        <v>211</v>
      </c>
      <c r="E24" s="2" t="s">
        <v>237</v>
      </c>
      <c r="F24" s="26" t="s">
        <v>16</v>
      </c>
      <c r="G24" s="13" t="s">
        <v>12</v>
      </c>
      <c r="H24" s="2">
        <v>7</v>
      </c>
      <c r="I24" s="2">
        <v>7</v>
      </c>
      <c r="J24" s="2">
        <v>10</v>
      </c>
      <c r="K24" s="2">
        <v>10</v>
      </c>
      <c r="L24" s="31">
        <f t="shared" si="0"/>
        <v>8.5</v>
      </c>
    </row>
    <row r="25" spans="1:12" x14ac:dyDescent="0.25">
      <c r="A25" s="2" t="s">
        <v>37</v>
      </c>
      <c r="B25" s="2" t="s">
        <v>38</v>
      </c>
      <c r="C25" s="10">
        <v>41940</v>
      </c>
      <c r="D25" s="2" t="s">
        <v>212</v>
      </c>
      <c r="E25" s="2" t="s">
        <v>237</v>
      </c>
      <c r="F25" s="26" t="s">
        <v>16</v>
      </c>
      <c r="G25" s="13" t="s">
        <v>9</v>
      </c>
      <c r="H25" s="2">
        <v>5</v>
      </c>
      <c r="I25" s="2">
        <v>7</v>
      </c>
      <c r="J25" s="2">
        <v>7</v>
      </c>
      <c r="K25" s="2">
        <v>5</v>
      </c>
      <c r="L25" s="31">
        <f t="shared" si="0"/>
        <v>6</v>
      </c>
    </row>
    <row r="26" spans="1:12" x14ac:dyDescent="0.25">
      <c r="A26" s="2" t="s">
        <v>37</v>
      </c>
      <c r="B26" s="2" t="s">
        <v>38</v>
      </c>
      <c r="C26" s="10">
        <v>41940</v>
      </c>
      <c r="D26" s="2" t="s">
        <v>212</v>
      </c>
      <c r="E26" s="2" t="s">
        <v>237</v>
      </c>
      <c r="F26" s="26" t="s">
        <v>16</v>
      </c>
      <c r="G26" s="13" t="s">
        <v>10</v>
      </c>
      <c r="H26" s="2">
        <v>5</v>
      </c>
      <c r="I26" s="2">
        <v>7</v>
      </c>
      <c r="J26" s="2">
        <v>7</v>
      </c>
      <c r="K26" s="2">
        <v>5</v>
      </c>
      <c r="L26" s="31">
        <f t="shared" si="0"/>
        <v>6</v>
      </c>
    </row>
    <row r="27" spans="1:12" x14ac:dyDescent="0.25">
      <c r="A27" s="2" t="s">
        <v>37</v>
      </c>
      <c r="B27" s="2" t="s">
        <v>38</v>
      </c>
      <c r="C27" s="10">
        <v>41940</v>
      </c>
      <c r="D27" s="2" t="s">
        <v>212</v>
      </c>
      <c r="E27" s="2" t="s">
        <v>237</v>
      </c>
      <c r="F27" s="26" t="s">
        <v>16</v>
      </c>
      <c r="G27" s="13" t="s">
        <v>11</v>
      </c>
      <c r="H27" s="2">
        <v>8</v>
      </c>
      <c r="I27" s="2">
        <v>7</v>
      </c>
      <c r="J27" s="2">
        <v>5</v>
      </c>
      <c r="K27" s="2">
        <v>8</v>
      </c>
      <c r="L27" s="31">
        <f t="shared" si="0"/>
        <v>7</v>
      </c>
    </row>
    <row r="28" spans="1:12" x14ac:dyDescent="0.25">
      <c r="A28" s="2" t="s">
        <v>37</v>
      </c>
      <c r="B28" s="2" t="s">
        <v>38</v>
      </c>
      <c r="C28" s="10">
        <v>41940</v>
      </c>
      <c r="D28" s="2" t="s">
        <v>212</v>
      </c>
      <c r="E28" s="2" t="s">
        <v>237</v>
      </c>
      <c r="F28" s="26" t="s">
        <v>16</v>
      </c>
      <c r="G28" s="13" t="s">
        <v>12</v>
      </c>
      <c r="H28" s="2">
        <v>5</v>
      </c>
      <c r="I28" s="2">
        <v>5</v>
      </c>
      <c r="J28" s="2">
        <v>3</v>
      </c>
      <c r="K28" s="2">
        <v>5</v>
      </c>
      <c r="L28" s="31">
        <f t="shared" si="0"/>
        <v>4.5</v>
      </c>
    </row>
    <row r="29" spans="1:12" x14ac:dyDescent="0.25">
      <c r="A29" s="2" t="s">
        <v>37</v>
      </c>
      <c r="B29" s="2" t="s">
        <v>38</v>
      </c>
      <c r="C29" s="10">
        <v>41940</v>
      </c>
      <c r="D29" s="2" t="s">
        <v>213</v>
      </c>
      <c r="E29" s="2" t="s">
        <v>237</v>
      </c>
      <c r="F29" s="26" t="s">
        <v>16</v>
      </c>
      <c r="G29" s="13" t="s">
        <v>9</v>
      </c>
      <c r="H29" s="2">
        <v>10</v>
      </c>
      <c r="I29" s="28"/>
      <c r="J29" s="28"/>
      <c r="K29" s="28"/>
      <c r="L29" s="31">
        <f t="shared" si="0"/>
        <v>10</v>
      </c>
    </row>
    <row r="30" spans="1:12" x14ac:dyDescent="0.25">
      <c r="A30" s="2" t="s">
        <v>37</v>
      </c>
      <c r="B30" s="2" t="s">
        <v>38</v>
      </c>
      <c r="C30" s="10">
        <v>41940</v>
      </c>
      <c r="D30" s="2" t="s">
        <v>213</v>
      </c>
      <c r="E30" s="2" t="s">
        <v>237</v>
      </c>
      <c r="F30" s="26" t="s">
        <v>16</v>
      </c>
      <c r="G30" s="13" t="s">
        <v>10</v>
      </c>
      <c r="H30" s="2">
        <v>10</v>
      </c>
      <c r="I30" s="2">
        <v>8</v>
      </c>
      <c r="J30" s="28"/>
      <c r="K30" s="28"/>
      <c r="L30" s="31">
        <f t="shared" si="0"/>
        <v>9</v>
      </c>
    </row>
    <row r="31" spans="1:12" x14ac:dyDescent="0.25">
      <c r="A31" s="2" t="s">
        <v>37</v>
      </c>
      <c r="B31" s="2" t="s">
        <v>38</v>
      </c>
      <c r="C31" s="10">
        <v>41940</v>
      </c>
      <c r="D31" s="2" t="s">
        <v>213</v>
      </c>
      <c r="E31" s="2" t="s">
        <v>237</v>
      </c>
      <c r="F31" s="26" t="s">
        <v>16</v>
      </c>
      <c r="G31" s="13" t="s">
        <v>11</v>
      </c>
      <c r="H31" s="2">
        <v>7</v>
      </c>
      <c r="I31" s="2">
        <v>5</v>
      </c>
      <c r="J31" s="2">
        <v>5</v>
      </c>
      <c r="K31" s="28"/>
      <c r="L31" s="31">
        <f t="shared" si="0"/>
        <v>5.666666666666667</v>
      </c>
    </row>
    <row r="32" spans="1:12" x14ac:dyDescent="0.25">
      <c r="A32" s="2" t="s">
        <v>37</v>
      </c>
      <c r="B32" s="2" t="s">
        <v>38</v>
      </c>
      <c r="C32" s="10">
        <v>41940</v>
      </c>
      <c r="D32" s="2" t="s">
        <v>213</v>
      </c>
      <c r="E32" s="2" t="s">
        <v>237</v>
      </c>
      <c r="F32" s="26" t="s">
        <v>16</v>
      </c>
      <c r="G32" s="13" t="s">
        <v>12</v>
      </c>
      <c r="H32" s="2">
        <v>10</v>
      </c>
      <c r="I32" s="2">
        <v>10</v>
      </c>
      <c r="J32" s="2">
        <v>8</v>
      </c>
      <c r="K32" s="2">
        <v>10</v>
      </c>
      <c r="L32" s="31">
        <f t="shared" si="0"/>
        <v>9.5</v>
      </c>
    </row>
    <row r="33" spans="1:12" x14ac:dyDescent="0.25">
      <c r="A33" s="42" t="s">
        <v>37</v>
      </c>
      <c r="B33" s="42" t="s">
        <v>38</v>
      </c>
      <c r="C33" s="38">
        <v>42655</v>
      </c>
      <c r="D33" s="2" t="s">
        <v>211</v>
      </c>
      <c r="E33" s="2" t="s">
        <v>237</v>
      </c>
      <c r="F33" s="43" t="s">
        <v>16</v>
      </c>
      <c r="G33" s="44" t="s">
        <v>9</v>
      </c>
      <c r="H33" s="39">
        <v>13</v>
      </c>
      <c r="I33" s="40">
        <v>14</v>
      </c>
      <c r="J33" s="40">
        <v>15</v>
      </c>
      <c r="K33" s="40">
        <v>14</v>
      </c>
      <c r="L33" s="41">
        <f t="shared" si="0"/>
        <v>14</v>
      </c>
    </row>
    <row r="34" spans="1:12" x14ac:dyDescent="0.25">
      <c r="A34" s="2" t="s">
        <v>37</v>
      </c>
      <c r="B34" s="2" t="s">
        <v>38</v>
      </c>
      <c r="C34" s="10">
        <v>42655</v>
      </c>
      <c r="D34" s="2" t="s">
        <v>211</v>
      </c>
      <c r="E34" s="2" t="s">
        <v>237</v>
      </c>
      <c r="F34" s="26" t="s">
        <v>16</v>
      </c>
      <c r="G34" s="13" t="s">
        <v>10</v>
      </c>
      <c r="H34" s="34">
        <v>6</v>
      </c>
      <c r="I34" s="34">
        <v>8</v>
      </c>
      <c r="J34" s="34">
        <v>6</v>
      </c>
      <c r="K34" s="34">
        <v>13</v>
      </c>
      <c r="L34" s="45">
        <f t="shared" si="0"/>
        <v>8.25</v>
      </c>
    </row>
    <row r="35" spans="1:12" x14ac:dyDescent="0.25">
      <c r="A35" s="2" t="s">
        <v>37</v>
      </c>
      <c r="B35" s="2" t="s">
        <v>38</v>
      </c>
      <c r="C35" s="10">
        <v>42655</v>
      </c>
      <c r="D35" s="2" t="s">
        <v>211</v>
      </c>
      <c r="E35" s="2" t="s">
        <v>237</v>
      </c>
      <c r="F35" s="26" t="s">
        <v>16</v>
      </c>
      <c r="G35" s="13" t="s">
        <v>11</v>
      </c>
      <c r="H35" s="34">
        <v>18</v>
      </c>
      <c r="I35" s="34">
        <v>11</v>
      </c>
      <c r="J35" s="34">
        <v>10</v>
      </c>
      <c r="K35" s="34">
        <v>21</v>
      </c>
      <c r="L35" s="45">
        <f t="shared" si="0"/>
        <v>15</v>
      </c>
    </row>
    <row r="36" spans="1:12" x14ac:dyDescent="0.25">
      <c r="A36" s="2" t="s">
        <v>37</v>
      </c>
      <c r="B36" s="2" t="s">
        <v>38</v>
      </c>
      <c r="C36" s="10">
        <v>42655</v>
      </c>
      <c r="D36" s="2" t="s">
        <v>211</v>
      </c>
      <c r="E36" s="2" t="s">
        <v>237</v>
      </c>
      <c r="F36" s="26" t="s">
        <v>16</v>
      </c>
      <c r="G36" s="13" t="s">
        <v>12</v>
      </c>
      <c r="H36" s="34">
        <v>8</v>
      </c>
      <c r="I36" s="34">
        <v>11</v>
      </c>
      <c r="J36" s="34">
        <v>10</v>
      </c>
      <c r="K36" s="34">
        <v>6</v>
      </c>
      <c r="L36" s="45">
        <f t="shared" si="0"/>
        <v>8.75</v>
      </c>
    </row>
    <row r="37" spans="1:12" x14ac:dyDescent="0.25">
      <c r="A37" s="2" t="s">
        <v>37</v>
      </c>
      <c r="B37" s="2" t="s">
        <v>38</v>
      </c>
      <c r="C37" s="10">
        <v>42655</v>
      </c>
      <c r="D37" s="2" t="s">
        <v>212</v>
      </c>
      <c r="E37" s="2" t="s">
        <v>237</v>
      </c>
      <c r="F37" s="26" t="s">
        <v>16</v>
      </c>
      <c r="G37" s="13" t="s">
        <v>9</v>
      </c>
      <c r="H37" s="34">
        <v>14</v>
      </c>
      <c r="I37" s="34">
        <v>14</v>
      </c>
      <c r="J37" s="34">
        <v>16</v>
      </c>
      <c r="K37" s="34">
        <v>17</v>
      </c>
      <c r="L37" s="45">
        <f t="shared" si="0"/>
        <v>15.25</v>
      </c>
    </row>
    <row r="38" spans="1:12" x14ac:dyDescent="0.25">
      <c r="A38" s="2" t="s">
        <v>37</v>
      </c>
      <c r="B38" s="2" t="s">
        <v>38</v>
      </c>
      <c r="C38" s="10">
        <v>42655</v>
      </c>
      <c r="D38" s="2" t="s">
        <v>212</v>
      </c>
      <c r="E38" s="2" t="s">
        <v>237</v>
      </c>
      <c r="F38" s="26" t="s">
        <v>16</v>
      </c>
      <c r="G38" s="13" t="s">
        <v>10</v>
      </c>
      <c r="H38" s="34">
        <v>24</v>
      </c>
      <c r="I38" s="34">
        <v>26</v>
      </c>
      <c r="J38" s="34">
        <v>21</v>
      </c>
      <c r="K38" s="34">
        <v>19</v>
      </c>
      <c r="L38" s="45">
        <f t="shared" si="0"/>
        <v>22.5</v>
      </c>
    </row>
    <row r="39" spans="1:12" x14ac:dyDescent="0.25">
      <c r="A39" s="2" t="s">
        <v>37</v>
      </c>
      <c r="B39" s="2" t="s">
        <v>38</v>
      </c>
      <c r="C39" s="10">
        <v>42655</v>
      </c>
      <c r="D39" s="2" t="s">
        <v>212</v>
      </c>
      <c r="E39" s="2" t="s">
        <v>237</v>
      </c>
      <c r="F39" s="26" t="s">
        <v>16</v>
      </c>
      <c r="G39" s="13" t="s">
        <v>11</v>
      </c>
      <c r="H39" s="34">
        <v>13</v>
      </c>
      <c r="I39" s="34">
        <v>17</v>
      </c>
      <c r="J39" s="34">
        <v>15</v>
      </c>
      <c r="K39" s="34">
        <v>13</v>
      </c>
      <c r="L39" s="45">
        <f t="shared" si="0"/>
        <v>14.5</v>
      </c>
    </row>
    <row r="40" spans="1:12" x14ac:dyDescent="0.25">
      <c r="A40" s="2" t="s">
        <v>37</v>
      </c>
      <c r="B40" s="2" t="s">
        <v>38</v>
      </c>
      <c r="C40" s="10">
        <v>42655</v>
      </c>
      <c r="D40" s="2" t="s">
        <v>212</v>
      </c>
      <c r="E40" s="2" t="s">
        <v>237</v>
      </c>
      <c r="F40" s="26" t="s">
        <v>16</v>
      </c>
      <c r="G40" s="13" t="s">
        <v>12</v>
      </c>
      <c r="H40" s="34">
        <v>11</v>
      </c>
      <c r="I40" s="34">
        <v>18</v>
      </c>
      <c r="J40" s="34">
        <v>16</v>
      </c>
      <c r="K40" s="34">
        <v>17</v>
      </c>
      <c r="L40" s="45">
        <f t="shared" si="0"/>
        <v>15.5</v>
      </c>
    </row>
    <row r="41" spans="1:12" x14ac:dyDescent="0.25">
      <c r="A41" s="2" t="s">
        <v>37</v>
      </c>
      <c r="B41" s="2" t="s">
        <v>38</v>
      </c>
      <c r="C41" s="10">
        <v>42655</v>
      </c>
      <c r="D41" s="2" t="s">
        <v>213</v>
      </c>
      <c r="E41" s="2" t="s">
        <v>237</v>
      </c>
      <c r="F41" s="26" t="s">
        <v>16</v>
      </c>
      <c r="G41" s="13" t="s">
        <v>9</v>
      </c>
      <c r="H41" s="2">
        <v>11</v>
      </c>
      <c r="I41" s="2">
        <v>13</v>
      </c>
      <c r="J41" s="2">
        <v>8</v>
      </c>
      <c r="K41" s="2">
        <v>10</v>
      </c>
      <c r="L41" s="2">
        <f t="shared" si="0"/>
        <v>10.5</v>
      </c>
    </row>
    <row r="42" spans="1:12" x14ac:dyDescent="0.25">
      <c r="A42" s="2" t="s">
        <v>37</v>
      </c>
      <c r="B42" s="2" t="s">
        <v>38</v>
      </c>
      <c r="C42" s="10">
        <v>42655</v>
      </c>
      <c r="D42" s="2" t="s">
        <v>213</v>
      </c>
      <c r="E42" s="2" t="s">
        <v>237</v>
      </c>
      <c r="F42" s="26" t="s">
        <v>16</v>
      </c>
      <c r="G42" s="13" t="s">
        <v>10</v>
      </c>
      <c r="H42" s="2">
        <v>10</v>
      </c>
      <c r="I42" s="2">
        <v>9</v>
      </c>
      <c r="J42" s="2">
        <v>12</v>
      </c>
      <c r="K42" s="2">
        <v>6</v>
      </c>
      <c r="L42" s="2">
        <f t="shared" si="0"/>
        <v>9.25</v>
      </c>
    </row>
    <row r="43" spans="1:12" x14ac:dyDescent="0.25">
      <c r="A43" s="2" t="s">
        <v>37</v>
      </c>
      <c r="B43" s="2" t="s">
        <v>38</v>
      </c>
      <c r="C43" s="10">
        <v>42655</v>
      </c>
      <c r="D43" s="2" t="s">
        <v>213</v>
      </c>
      <c r="E43" s="2" t="s">
        <v>237</v>
      </c>
      <c r="F43" s="26" t="s">
        <v>16</v>
      </c>
      <c r="G43" s="13" t="s">
        <v>11</v>
      </c>
      <c r="H43" s="2">
        <v>7</v>
      </c>
      <c r="I43" s="2">
        <v>4</v>
      </c>
      <c r="J43" s="2">
        <v>10</v>
      </c>
      <c r="K43" s="2">
        <v>11</v>
      </c>
      <c r="L43" s="2">
        <f t="shared" si="0"/>
        <v>8</v>
      </c>
    </row>
    <row r="44" spans="1:12" x14ac:dyDescent="0.25">
      <c r="A44" s="2" t="s">
        <v>37</v>
      </c>
      <c r="B44" s="2" t="s">
        <v>38</v>
      </c>
      <c r="C44" s="10">
        <v>42655</v>
      </c>
      <c r="D44" s="2" t="s">
        <v>213</v>
      </c>
      <c r="E44" s="2" t="s">
        <v>237</v>
      </c>
      <c r="F44" s="26" t="s">
        <v>16</v>
      </c>
      <c r="G44" s="13" t="s">
        <v>12</v>
      </c>
      <c r="H44" s="2">
        <v>11</v>
      </c>
      <c r="I44" s="2">
        <v>20</v>
      </c>
      <c r="J44" s="2">
        <v>15</v>
      </c>
      <c r="K44" s="2">
        <v>9</v>
      </c>
      <c r="L44" s="2">
        <f t="shared" si="0"/>
        <v>13.75</v>
      </c>
    </row>
    <row r="45" spans="1:12" x14ac:dyDescent="0.25">
      <c r="A45" s="42" t="s">
        <v>37</v>
      </c>
      <c r="B45" s="42" t="s">
        <v>38</v>
      </c>
      <c r="C45" s="10">
        <v>43020</v>
      </c>
      <c r="D45" s="2" t="s">
        <v>211</v>
      </c>
      <c r="E45" s="2" t="s">
        <v>237</v>
      </c>
      <c r="F45" s="43" t="s">
        <v>16</v>
      </c>
      <c r="G45" s="44" t="s">
        <v>9</v>
      </c>
      <c r="H45" s="28"/>
      <c r="I45" s="28"/>
      <c r="J45" s="28"/>
      <c r="K45" s="28"/>
      <c r="L45" s="2"/>
    </row>
    <row r="46" spans="1:12" x14ac:dyDescent="0.25">
      <c r="A46" s="2" t="s">
        <v>37</v>
      </c>
      <c r="B46" s="2" t="s">
        <v>38</v>
      </c>
      <c r="C46" s="10">
        <v>43020</v>
      </c>
      <c r="D46" s="2" t="s">
        <v>211</v>
      </c>
      <c r="E46" s="2" t="s">
        <v>237</v>
      </c>
      <c r="F46" s="26" t="s">
        <v>16</v>
      </c>
      <c r="G46" s="13" t="s">
        <v>10</v>
      </c>
      <c r="H46" s="28"/>
      <c r="I46" s="28"/>
      <c r="J46" s="28"/>
      <c r="K46" s="28"/>
      <c r="L46" s="2"/>
    </row>
    <row r="47" spans="1:12" x14ac:dyDescent="0.25">
      <c r="A47" s="2" t="s">
        <v>37</v>
      </c>
      <c r="B47" s="2" t="s">
        <v>38</v>
      </c>
      <c r="C47" s="10">
        <v>43020</v>
      </c>
      <c r="D47" s="2" t="s">
        <v>211</v>
      </c>
      <c r="E47" s="2" t="s">
        <v>237</v>
      </c>
      <c r="F47" s="26" t="s">
        <v>16</v>
      </c>
      <c r="G47" s="13" t="s">
        <v>11</v>
      </c>
      <c r="H47" s="28"/>
      <c r="I47" s="28"/>
      <c r="J47" s="28"/>
      <c r="K47" s="28"/>
      <c r="L47" s="2"/>
    </row>
    <row r="48" spans="1:12" x14ac:dyDescent="0.25">
      <c r="A48" s="2" t="s">
        <v>37</v>
      </c>
      <c r="B48" s="2" t="s">
        <v>38</v>
      </c>
      <c r="C48" s="10">
        <v>43020</v>
      </c>
      <c r="D48" s="2" t="s">
        <v>211</v>
      </c>
      <c r="E48" s="2" t="s">
        <v>237</v>
      </c>
      <c r="F48" s="26" t="s">
        <v>16</v>
      </c>
      <c r="G48" s="13" t="s">
        <v>12</v>
      </c>
      <c r="H48" s="28"/>
      <c r="I48" s="28"/>
      <c r="J48" s="28"/>
      <c r="K48" s="28"/>
      <c r="L48" s="2"/>
    </row>
    <row r="49" spans="1:12" x14ac:dyDescent="0.25">
      <c r="A49" s="2" t="s">
        <v>37</v>
      </c>
      <c r="B49" s="2" t="s">
        <v>38</v>
      </c>
      <c r="C49" s="10">
        <v>43020</v>
      </c>
      <c r="D49" s="2" t="s">
        <v>212</v>
      </c>
      <c r="E49" s="2" t="s">
        <v>237</v>
      </c>
      <c r="F49" s="26" t="s">
        <v>16</v>
      </c>
      <c r="G49" s="13" t="s">
        <v>9</v>
      </c>
      <c r="H49">
        <v>12</v>
      </c>
      <c r="I49">
        <v>15</v>
      </c>
      <c r="J49">
        <v>20</v>
      </c>
      <c r="K49">
        <v>10</v>
      </c>
      <c r="L49" s="2">
        <f t="shared" si="0"/>
        <v>14.25</v>
      </c>
    </row>
    <row r="50" spans="1:12" x14ac:dyDescent="0.25">
      <c r="A50" s="2" t="s">
        <v>37</v>
      </c>
      <c r="B50" s="2" t="s">
        <v>38</v>
      </c>
      <c r="C50" s="10">
        <v>43020</v>
      </c>
      <c r="D50" s="2" t="s">
        <v>212</v>
      </c>
      <c r="E50" s="2" t="s">
        <v>237</v>
      </c>
      <c r="F50" s="26" t="s">
        <v>16</v>
      </c>
      <c r="G50" s="13" t="s">
        <v>10</v>
      </c>
      <c r="H50">
        <v>25</v>
      </c>
      <c r="I50">
        <v>20</v>
      </c>
      <c r="J50">
        <v>20</v>
      </c>
      <c r="K50">
        <v>15</v>
      </c>
      <c r="L50" s="2">
        <f t="shared" si="0"/>
        <v>20</v>
      </c>
    </row>
    <row r="51" spans="1:12" x14ac:dyDescent="0.25">
      <c r="A51" s="2" t="s">
        <v>37</v>
      </c>
      <c r="B51" s="2" t="s">
        <v>38</v>
      </c>
      <c r="C51" s="10">
        <v>43020</v>
      </c>
      <c r="D51" s="2" t="s">
        <v>212</v>
      </c>
      <c r="E51" s="2" t="s">
        <v>237</v>
      </c>
      <c r="F51" s="26" t="s">
        <v>16</v>
      </c>
      <c r="G51" s="13" t="s">
        <v>11</v>
      </c>
      <c r="H51" s="30"/>
      <c r="I51" s="30"/>
      <c r="J51" s="30"/>
      <c r="K51" s="30"/>
      <c r="L51" s="2"/>
    </row>
    <row r="52" spans="1:12" x14ac:dyDescent="0.25">
      <c r="A52" s="2" t="s">
        <v>37</v>
      </c>
      <c r="B52" s="2" t="s">
        <v>38</v>
      </c>
      <c r="C52" s="10">
        <v>43020</v>
      </c>
      <c r="D52" s="2" t="s">
        <v>212</v>
      </c>
      <c r="E52" s="2" t="s">
        <v>237</v>
      </c>
      <c r="F52" s="26" t="s">
        <v>16</v>
      </c>
      <c r="G52" s="13" t="s">
        <v>12</v>
      </c>
      <c r="H52" s="30"/>
      <c r="I52" s="30"/>
      <c r="J52" s="30"/>
      <c r="K52" s="30"/>
      <c r="L52" s="2"/>
    </row>
    <row r="53" spans="1:12" x14ac:dyDescent="0.25">
      <c r="A53" s="2" t="s">
        <v>37</v>
      </c>
      <c r="B53" s="2" t="s">
        <v>38</v>
      </c>
      <c r="C53" s="10">
        <v>43020</v>
      </c>
      <c r="D53" s="2" t="s">
        <v>213</v>
      </c>
      <c r="E53" s="2" t="s">
        <v>237</v>
      </c>
      <c r="F53" s="26" t="s">
        <v>16</v>
      </c>
      <c r="G53" s="13" t="s">
        <v>9</v>
      </c>
      <c r="H53" s="28"/>
      <c r="I53" s="28"/>
      <c r="J53" s="28"/>
      <c r="K53" s="28"/>
      <c r="L53" s="2"/>
    </row>
    <row r="54" spans="1:12" x14ac:dyDescent="0.25">
      <c r="A54" s="2" t="s">
        <v>37</v>
      </c>
      <c r="B54" s="2" t="s">
        <v>38</v>
      </c>
      <c r="C54" s="10">
        <v>43020</v>
      </c>
      <c r="D54" s="2" t="s">
        <v>213</v>
      </c>
      <c r="E54" s="2" t="s">
        <v>237</v>
      </c>
      <c r="F54" s="26" t="s">
        <v>16</v>
      </c>
      <c r="G54" s="13" t="s">
        <v>10</v>
      </c>
      <c r="H54" s="28"/>
      <c r="I54" s="28"/>
      <c r="J54" s="28"/>
      <c r="K54" s="28"/>
      <c r="L54" s="2"/>
    </row>
    <row r="55" spans="1:12" x14ac:dyDescent="0.25">
      <c r="A55" s="2" t="s">
        <v>37</v>
      </c>
      <c r="B55" s="2" t="s">
        <v>38</v>
      </c>
      <c r="C55" s="10">
        <v>43020</v>
      </c>
      <c r="D55" s="2" t="s">
        <v>213</v>
      </c>
      <c r="E55" s="2" t="s">
        <v>237</v>
      </c>
      <c r="F55" s="26" t="s">
        <v>16</v>
      </c>
      <c r="G55" s="13" t="s">
        <v>11</v>
      </c>
      <c r="H55" s="28"/>
      <c r="I55" s="28"/>
      <c r="J55" s="28"/>
      <c r="K55" s="28"/>
      <c r="L55" s="2"/>
    </row>
    <row r="56" spans="1:12" x14ac:dyDescent="0.25">
      <c r="A56" s="2" t="s">
        <v>37</v>
      </c>
      <c r="B56" s="2" t="s">
        <v>38</v>
      </c>
      <c r="C56" s="10">
        <v>43020</v>
      </c>
      <c r="D56" s="2" t="s">
        <v>213</v>
      </c>
      <c r="E56" s="2" t="s">
        <v>237</v>
      </c>
      <c r="F56" s="26" t="s">
        <v>16</v>
      </c>
      <c r="G56" s="13" t="s">
        <v>12</v>
      </c>
      <c r="H56" s="28"/>
      <c r="I56" s="28"/>
      <c r="J56" s="28"/>
      <c r="K56" s="28"/>
      <c r="L56" s="2"/>
    </row>
    <row r="57" spans="1:12" x14ac:dyDescent="0.25">
      <c r="A57" s="2" t="s">
        <v>37</v>
      </c>
      <c r="B57" s="2" t="s">
        <v>38</v>
      </c>
      <c r="C57" s="10">
        <v>43020</v>
      </c>
      <c r="D57" s="2" t="s">
        <v>227</v>
      </c>
      <c r="E57" s="2" t="s">
        <v>237</v>
      </c>
      <c r="F57" s="26" t="s">
        <v>16</v>
      </c>
      <c r="G57" s="13" t="s">
        <v>9</v>
      </c>
      <c r="H57" s="28"/>
      <c r="I57" s="28"/>
      <c r="J57" s="28"/>
      <c r="K57" s="28"/>
      <c r="L57" s="2"/>
    </row>
    <row r="58" spans="1:12" x14ac:dyDescent="0.25">
      <c r="A58" s="2" t="s">
        <v>37</v>
      </c>
      <c r="B58" s="2" t="s">
        <v>38</v>
      </c>
      <c r="C58" s="10">
        <v>43020</v>
      </c>
      <c r="D58" s="2" t="s">
        <v>227</v>
      </c>
      <c r="E58" s="2" t="s">
        <v>237</v>
      </c>
      <c r="F58" s="26" t="s">
        <v>16</v>
      </c>
      <c r="G58" s="13" t="s">
        <v>10</v>
      </c>
      <c r="H58" s="28"/>
      <c r="I58" s="28"/>
      <c r="J58" s="28"/>
      <c r="K58" s="28"/>
      <c r="L58" s="2"/>
    </row>
    <row r="59" spans="1:12" x14ac:dyDescent="0.25">
      <c r="A59" s="2" t="s">
        <v>37</v>
      </c>
      <c r="B59" s="2" t="s">
        <v>38</v>
      </c>
      <c r="C59" s="10">
        <v>43020</v>
      </c>
      <c r="D59" s="2" t="s">
        <v>227</v>
      </c>
      <c r="E59" s="2" t="s">
        <v>237</v>
      </c>
      <c r="F59" s="26" t="s">
        <v>16</v>
      </c>
      <c r="G59" s="13" t="s">
        <v>11</v>
      </c>
      <c r="H59" s="28"/>
      <c r="I59" s="28"/>
      <c r="J59" s="28"/>
      <c r="K59" s="28"/>
      <c r="L59" s="2"/>
    </row>
    <row r="60" spans="1:12" x14ac:dyDescent="0.25">
      <c r="A60" s="2" t="s">
        <v>37</v>
      </c>
      <c r="B60" s="2" t="s">
        <v>38</v>
      </c>
      <c r="C60" s="10">
        <v>43020</v>
      </c>
      <c r="D60" s="2" t="s">
        <v>227</v>
      </c>
      <c r="E60" s="2" t="s">
        <v>237</v>
      </c>
      <c r="F60" s="26" t="s">
        <v>16</v>
      </c>
      <c r="G60" s="13" t="s">
        <v>12</v>
      </c>
      <c r="H60" s="28"/>
      <c r="I60" s="28"/>
      <c r="J60" s="28"/>
      <c r="K60" s="28"/>
      <c r="L60" s="2"/>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H13" sqref="H13"/>
    </sheetView>
  </sheetViews>
  <sheetFormatPr defaultRowHeight="15" x14ac:dyDescent="0.25"/>
  <cols>
    <col min="1" max="1" width="14.42578125" customWidth="1"/>
    <col min="2" max="2" width="16.28515625" bestFit="1" customWidth="1"/>
    <col min="3" max="3" width="12" customWidth="1"/>
    <col min="4" max="5" width="10.7109375" customWidth="1"/>
    <col min="6" max="6" width="12" customWidth="1"/>
    <col min="7" max="7" width="20.140625" bestFit="1" customWidth="1"/>
    <col min="8" max="8" width="17.42578125" bestFit="1" customWidth="1"/>
  </cols>
  <sheetData>
    <row r="1" spans="1:6" x14ac:dyDescent="0.25">
      <c r="A1" s="6"/>
      <c r="B1" s="6"/>
    </row>
    <row r="2" spans="1:6" x14ac:dyDescent="0.25">
      <c r="A2" s="6"/>
      <c r="B2" s="38"/>
      <c r="C2" s="38"/>
      <c r="D2" s="38"/>
      <c r="E2" s="38"/>
    </row>
    <row r="3" spans="1:6" x14ac:dyDescent="0.25">
      <c r="A3" s="250" t="s">
        <v>208</v>
      </c>
      <c r="B3" s="250" t="s">
        <v>207</v>
      </c>
    </row>
    <row r="4" spans="1:6" x14ac:dyDescent="0.25">
      <c r="A4" s="250" t="s">
        <v>205</v>
      </c>
      <c r="B4" s="38">
        <v>41548</v>
      </c>
      <c r="C4" s="38">
        <v>41940</v>
      </c>
      <c r="D4" s="38">
        <v>42655</v>
      </c>
      <c r="E4" s="38">
        <v>43020</v>
      </c>
      <c r="F4" s="38" t="s">
        <v>206</v>
      </c>
    </row>
    <row r="5" spans="1:6" x14ac:dyDescent="0.25">
      <c r="A5" s="251" t="s">
        <v>239</v>
      </c>
      <c r="B5" s="252">
        <v>0</v>
      </c>
      <c r="C5" s="252">
        <v>8.125</v>
      </c>
      <c r="D5" s="252">
        <v>11.5</v>
      </c>
      <c r="E5" s="252"/>
      <c r="F5" s="252">
        <v>6.541666666666667</v>
      </c>
    </row>
    <row r="6" spans="1:6" x14ac:dyDescent="0.25">
      <c r="A6" s="251" t="s">
        <v>240</v>
      </c>
      <c r="B6" s="252">
        <v>0</v>
      </c>
      <c r="C6" s="252">
        <v>5.875</v>
      </c>
      <c r="D6" s="252">
        <v>16.9375</v>
      </c>
      <c r="E6" s="252">
        <v>17.125</v>
      </c>
      <c r="F6" s="252">
        <v>8.9642857142857135</v>
      </c>
    </row>
    <row r="7" spans="1:6" x14ac:dyDescent="0.25">
      <c r="A7" s="251" t="s">
        <v>243</v>
      </c>
      <c r="B7" s="252">
        <v>0</v>
      </c>
      <c r="C7" s="252">
        <v>8.5416666666666679</v>
      </c>
      <c r="D7" s="252">
        <v>10.375</v>
      </c>
      <c r="E7" s="252"/>
      <c r="F7" s="252">
        <v>6.3055555555555562</v>
      </c>
    </row>
    <row r="8" spans="1:6" x14ac:dyDescent="0.25">
      <c r="A8" s="251" t="s">
        <v>249</v>
      </c>
      <c r="B8" s="252"/>
      <c r="C8" s="252"/>
      <c r="D8" s="252"/>
      <c r="E8" s="252"/>
      <c r="F8" s="252"/>
    </row>
    <row r="9" spans="1:6" x14ac:dyDescent="0.25">
      <c r="A9" s="251" t="s">
        <v>206</v>
      </c>
      <c r="B9" s="252">
        <v>0</v>
      </c>
      <c r="C9" s="252">
        <v>7.5138888888888893</v>
      </c>
      <c r="D9" s="252">
        <v>12.9375</v>
      </c>
      <c r="E9" s="252">
        <v>17.125</v>
      </c>
      <c r="F9" s="252">
        <v>7.359649122807018</v>
      </c>
    </row>
    <row r="10" spans="1:6" x14ac:dyDescent="0.25">
      <c r="A10" t="str">
        <f>'Salem, Forest River PT'!A4</f>
        <v>Row Labels</v>
      </c>
    </row>
    <row r="11" spans="1:6" x14ac:dyDescent="0.25">
      <c r="B11" s="38">
        <f>'Salem, Forest River PT'!B4</f>
        <v>41548</v>
      </c>
      <c r="C11" s="38">
        <f>'Salem, Forest River PT'!C4</f>
        <v>41940</v>
      </c>
      <c r="D11" s="38">
        <f>'Salem, Forest River PT'!D4</f>
        <v>42655</v>
      </c>
      <c r="E11" s="38">
        <f>'Salem, Forest River PT'!E4</f>
        <v>43020</v>
      </c>
    </row>
    <row r="12" spans="1:6" x14ac:dyDescent="0.25">
      <c r="A12" t="str">
        <f>'Salem, Forest River PT'!A5</f>
        <v>Transect 1 (Upstream)</v>
      </c>
      <c r="B12">
        <f>'Salem, Forest River PT'!B5</f>
        <v>0</v>
      </c>
      <c r="C12">
        <f>'Salem, Forest River PT'!C5</f>
        <v>8.125</v>
      </c>
      <c r="D12">
        <f>'Salem, Forest River PT'!D5</f>
        <v>11.5</v>
      </c>
    </row>
    <row r="13" spans="1:6" x14ac:dyDescent="0.25">
      <c r="A13" t="str">
        <f>'Salem, Forest River PT'!A6</f>
        <v>Transect 2 (Upstream)</v>
      </c>
      <c r="B13">
        <f>'Salem, Forest River PT'!B6</f>
        <v>0</v>
      </c>
      <c r="C13">
        <f>'Salem, Forest River PT'!C6</f>
        <v>5.875</v>
      </c>
      <c r="D13">
        <f>'Salem, Forest River PT'!D6</f>
        <v>16.9375</v>
      </c>
      <c r="E13">
        <f>'Salem, Forest River PT'!E6</f>
        <v>17.125</v>
      </c>
    </row>
    <row r="14" spans="1:6" x14ac:dyDescent="0.25">
      <c r="A14" t="str">
        <f>'Salem, Forest River PT'!A7</f>
        <v>Transect 3 (Upstream)</v>
      </c>
      <c r="B14">
        <f>'Salem, Forest River PT'!B7</f>
        <v>0</v>
      </c>
      <c r="C14">
        <f>'Salem, Forest River PT'!C7</f>
        <v>8.5416666666666679</v>
      </c>
      <c r="D14">
        <f>'Salem, Forest River PT'!D7</f>
        <v>10.375</v>
      </c>
    </row>
    <row r="15" spans="1:6" x14ac:dyDescent="0.25">
      <c r="A15" t="str">
        <f>'Salem, Forest River PT'!A8</f>
        <v>Transect 4 (Upstream)</v>
      </c>
    </row>
  </sheetData>
  <pageMargins left="0.7" right="0.7" top="0.75" bottom="0.75" header="0.3" footer="0.3"/>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0"/>
  <sheetViews>
    <sheetView workbookViewId="0">
      <selection activeCell="F5" sqref="F5"/>
    </sheetView>
  </sheetViews>
  <sheetFormatPr defaultRowHeight="15" x14ac:dyDescent="0.25"/>
  <cols>
    <col min="3" max="3" width="10.7109375" bestFit="1" customWidth="1"/>
    <col min="4" max="4" width="9.7109375" style="6" customWidth="1"/>
    <col min="5" max="5" width="15.28515625" customWidth="1"/>
    <col min="6" max="6" width="15.28515625" style="6" customWidth="1"/>
    <col min="15" max="15" width="11.140625" customWidth="1"/>
    <col min="16" max="16" width="6.7109375" customWidth="1"/>
    <col min="17" max="17" width="13" customWidth="1"/>
  </cols>
  <sheetData>
    <row r="2" spans="1:18" ht="21" x14ac:dyDescent="0.35">
      <c r="B2" s="4" t="s">
        <v>33</v>
      </c>
      <c r="C2" s="4"/>
      <c r="D2" s="4"/>
      <c r="E2" s="4"/>
      <c r="F2" s="4"/>
      <c r="G2" s="4"/>
    </row>
    <row r="3" spans="1:18" x14ac:dyDescent="0.25">
      <c r="B3" s="6"/>
      <c r="C3" s="7"/>
      <c r="D3" s="7"/>
      <c r="E3" s="7"/>
      <c r="F3" s="7"/>
      <c r="G3" s="7"/>
    </row>
    <row r="4" spans="1:18" x14ac:dyDescent="0.25">
      <c r="B4" s="17" t="s">
        <v>36</v>
      </c>
      <c r="C4" s="7"/>
      <c r="D4" s="7"/>
      <c r="E4" s="7"/>
      <c r="F4" s="7"/>
      <c r="G4" s="7"/>
    </row>
    <row r="5" spans="1:18" x14ac:dyDescent="0.25">
      <c r="I5" s="28" t="s">
        <v>27</v>
      </c>
      <c r="J5" s="30" t="s">
        <v>39</v>
      </c>
    </row>
    <row r="8" spans="1:18" x14ac:dyDescent="0.25">
      <c r="A8" s="14" t="s">
        <v>23</v>
      </c>
      <c r="B8" s="14" t="s">
        <v>21</v>
      </c>
      <c r="C8" s="14" t="s">
        <v>0</v>
      </c>
      <c r="D8" s="14" t="s">
        <v>8</v>
      </c>
      <c r="E8" s="14" t="s">
        <v>14</v>
      </c>
      <c r="F8" s="14" t="s">
        <v>198</v>
      </c>
      <c r="G8" s="14" t="s">
        <v>13</v>
      </c>
      <c r="H8" s="51" t="s">
        <v>201</v>
      </c>
      <c r="I8" s="258" t="s">
        <v>202</v>
      </c>
      <c r="J8" s="258" t="s">
        <v>203</v>
      </c>
      <c r="K8" s="258" t="s">
        <v>204</v>
      </c>
      <c r="L8" s="14" t="s">
        <v>3</v>
      </c>
    </row>
    <row r="9" spans="1:18" x14ac:dyDescent="0.25">
      <c r="A9" s="2" t="s">
        <v>34</v>
      </c>
      <c r="B9" s="2" t="s">
        <v>35</v>
      </c>
      <c r="C9" s="10">
        <v>41549</v>
      </c>
      <c r="D9" s="2" t="s">
        <v>18</v>
      </c>
      <c r="E9" s="10" t="s">
        <v>44</v>
      </c>
      <c r="F9" s="10" t="s">
        <v>17</v>
      </c>
      <c r="G9" s="13" t="s">
        <v>9</v>
      </c>
      <c r="H9">
        <v>0</v>
      </c>
      <c r="I9" s="6">
        <v>0</v>
      </c>
      <c r="J9" s="6">
        <v>0</v>
      </c>
      <c r="K9" s="6">
        <v>0</v>
      </c>
      <c r="L9" s="6">
        <v>0</v>
      </c>
      <c r="O9" s="6"/>
      <c r="P9" s="6" t="s">
        <v>41</v>
      </c>
      <c r="Q9" s="6"/>
      <c r="R9" s="6"/>
    </row>
    <row r="10" spans="1:18" x14ac:dyDescent="0.25">
      <c r="A10" s="2" t="s">
        <v>34</v>
      </c>
      <c r="B10" s="2" t="s">
        <v>35</v>
      </c>
      <c r="C10" s="10">
        <v>41549</v>
      </c>
      <c r="D10" s="2" t="s">
        <v>18</v>
      </c>
      <c r="E10" s="10" t="s">
        <v>44</v>
      </c>
      <c r="F10" s="10" t="s">
        <v>17</v>
      </c>
      <c r="G10" s="13" t="s">
        <v>10</v>
      </c>
      <c r="H10" s="6">
        <v>0</v>
      </c>
      <c r="I10" s="6">
        <v>0</v>
      </c>
      <c r="J10" s="6">
        <v>0</v>
      </c>
      <c r="K10" s="6">
        <v>0</v>
      </c>
      <c r="L10" s="6">
        <v>0</v>
      </c>
      <c r="O10" s="6" t="s">
        <v>25</v>
      </c>
      <c r="P10" s="6"/>
      <c r="Q10" s="6"/>
      <c r="R10" s="6"/>
    </row>
    <row r="11" spans="1:18" x14ac:dyDescent="0.25">
      <c r="A11" s="2" t="s">
        <v>34</v>
      </c>
      <c r="B11" s="2" t="s">
        <v>35</v>
      </c>
      <c r="C11" s="10">
        <v>41549</v>
      </c>
      <c r="D11" s="2" t="s">
        <v>18</v>
      </c>
      <c r="E11" s="10" t="s">
        <v>44</v>
      </c>
      <c r="F11" s="10" t="s">
        <v>17</v>
      </c>
      <c r="G11" s="13" t="s">
        <v>11</v>
      </c>
      <c r="H11" s="6">
        <v>0</v>
      </c>
      <c r="I11" s="6">
        <v>0</v>
      </c>
      <c r="J11" s="6">
        <v>0</v>
      </c>
      <c r="K11" s="6">
        <v>0</v>
      </c>
      <c r="L11" s="6">
        <v>0</v>
      </c>
      <c r="O11" s="25">
        <v>41549</v>
      </c>
      <c r="P11" s="5"/>
      <c r="Q11" s="5"/>
      <c r="R11" s="5"/>
    </row>
    <row r="12" spans="1:18" x14ac:dyDescent="0.25">
      <c r="A12" s="2" t="s">
        <v>34</v>
      </c>
      <c r="B12" s="2" t="s">
        <v>35</v>
      </c>
      <c r="C12" s="10">
        <v>41549</v>
      </c>
      <c r="D12" s="2" t="s">
        <v>18</v>
      </c>
      <c r="E12" s="10" t="s">
        <v>44</v>
      </c>
      <c r="F12" s="10" t="s">
        <v>17</v>
      </c>
      <c r="G12" s="13" t="s">
        <v>12</v>
      </c>
      <c r="H12" s="6">
        <v>0</v>
      </c>
      <c r="I12" s="6">
        <v>0</v>
      </c>
      <c r="J12" s="6">
        <v>0</v>
      </c>
      <c r="K12" s="6">
        <v>0</v>
      </c>
      <c r="L12" s="6">
        <v>0</v>
      </c>
      <c r="O12" s="8" t="s">
        <v>0</v>
      </c>
      <c r="P12" s="19" t="s">
        <v>1</v>
      </c>
      <c r="Q12" s="9" t="s">
        <v>5</v>
      </c>
      <c r="R12" s="27" t="s">
        <v>6</v>
      </c>
    </row>
    <row r="13" spans="1:18" x14ac:dyDescent="0.25">
      <c r="A13" s="2" t="s">
        <v>34</v>
      </c>
      <c r="B13" s="2" t="s">
        <v>35</v>
      </c>
      <c r="C13" s="10">
        <v>41549</v>
      </c>
      <c r="D13" s="2" t="s">
        <v>15</v>
      </c>
      <c r="E13" s="10" t="s">
        <v>44</v>
      </c>
      <c r="F13" s="10" t="s">
        <v>17</v>
      </c>
      <c r="G13" s="13" t="s">
        <v>9</v>
      </c>
      <c r="H13" s="6">
        <v>0</v>
      </c>
      <c r="I13" s="6">
        <v>0</v>
      </c>
      <c r="J13" s="6">
        <v>0</v>
      </c>
      <c r="K13" s="6">
        <v>0</v>
      </c>
      <c r="L13" s="6">
        <v>0</v>
      </c>
      <c r="O13" s="29">
        <v>41549</v>
      </c>
      <c r="P13" s="20">
        <v>0</v>
      </c>
      <c r="Q13" s="13"/>
      <c r="R13" s="13"/>
    </row>
    <row r="14" spans="1:18" x14ac:dyDescent="0.25">
      <c r="A14" s="2" t="s">
        <v>34</v>
      </c>
      <c r="B14" s="2" t="s">
        <v>35</v>
      </c>
      <c r="C14" s="10">
        <v>41549</v>
      </c>
      <c r="D14" s="2" t="s">
        <v>15</v>
      </c>
      <c r="E14" s="10" t="s">
        <v>44</v>
      </c>
      <c r="F14" s="10" t="s">
        <v>17</v>
      </c>
      <c r="G14" s="13" t="s">
        <v>10</v>
      </c>
      <c r="H14" s="6">
        <v>0</v>
      </c>
      <c r="I14" s="6">
        <v>0</v>
      </c>
      <c r="J14" s="6">
        <v>0</v>
      </c>
      <c r="K14" s="6">
        <v>0</v>
      </c>
      <c r="L14" s="6">
        <v>0</v>
      </c>
      <c r="O14" s="10">
        <v>41905</v>
      </c>
      <c r="P14" s="20">
        <f>O14-O13</f>
        <v>356</v>
      </c>
      <c r="Q14" s="21">
        <f>(AVERAGE(L21:L32))/(P14/365)</f>
        <v>10.765449438202248</v>
      </c>
      <c r="R14" s="21" t="s">
        <v>40</v>
      </c>
    </row>
    <row r="15" spans="1:18" x14ac:dyDescent="0.25">
      <c r="A15" s="2" t="s">
        <v>34</v>
      </c>
      <c r="B15" s="2" t="s">
        <v>35</v>
      </c>
      <c r="C15" s="10">
        <v>41549</v>
      </c>
      <c r="D15" s="2" t="s">
        <v>15</v>
      </c>
      <c r="E15" s="10" t="s">
        <v>44</v>
      </c>
      <c r="F15" s="10" t="s">
        <v>17</v>
      </c>
      <c r="G15" s="13" t="s">
        <v>11</v>
      </c>
      <c r="H15" s="6">
        <v>0</v>
      </c>
      <c r="I15" s="6">
        <v>0</v>
      </c>
      <c r="J15" s="6">
        <v>0</v>
      </c>
      <c r="K15" s="6">
        <v>0</v>
      </c>
      <c r="L15" s="6">
        <v>0</v>
      </c>
      <c r="O15" s="11">
        <v>42297</v>
      </c>
      <c r="P15" s="20">
        <f>O15-O13</f>
        <v>748</v>
      </c>
      <c r="Q15" s="22"/>
      <c r="R15" s="23"/>
    </row>
    <row r="16" spans="1:18" x14ac:dyDescent="0.25">
      <c r="A16" s="2" t="s">
        <v>34</v>
      </c>
      <c r="B16" s="2" t="s">
        <v>35</v>
      </c>
      <c r="C16" s="10">
        <v>41549</v>
      </c>
      <c r="D16" s="2" t="s">
        <v>15</v>
      </c>
      <c r="E16" s="10" t="s">
        <v>44</v>
      </c>
      <c r="F16" s="10" t="s">
        <v>17</v>
      </c>
      <c r="G16" s="13" t="s">
        <v>12</v>
      </c>
      <c r="H16" s="6">
        <v>0</v>
      </c>
      <c r="I16" s="6">
        <v>0</v>
      </c>
      <c r="J16" s="6">
        <v>0</v>
      </c>
      <c r="K16" s="6">
        <v>0</v>
      </c>
      <c r="L16" s="6">
        <v>0</v>
      </c>
      <c r="O16" s="11"/>
      <c r="P16" s="20"/>
      <c r="Q16" s="22"/>
      <c r="R16" s="23"/>
    </row>
    <row r="17" spans="1:18" x14ac:dyDescent="0.25">
      <c r="A17" s="2" t="s">
        <v>34</v>
      </c>
      <c r="B17" s="2" t="s">
        <v>35</v>
      </c>
      <c r="C17" s="10">
        <v>41549</v>
      </c>
      <c r="D17" s="2" t="s">
        <v>19</v>
      </c>
      <c r="E17" s="10" t="s">
        <v>44</v>
      </c>
      <c r="F17" s="10" t="s">
        <v>17</v>
      </c>
      <c r="G17" s="13" t="s">
        <v>9</v>
      </c>
      <c r="H17" s="6">
        <v>0</v>
      </c>
      <c r="I17" s="6">
        <v>0</v>
      </c>
      <c r="J17" s="6">
        <v>0</v>
      </c>
      <c r="K17" s="6">
        <v>0</v>
      </c>
      <c r="L17" s="6">
        <v>0</v>
      </c>
      <c r="O17" s="11"/>
      <c r="P17" s="20"/>
      <c r="Q17" s="22"/>
      <c r="R17" s="13"/>
    </row>
    <row r="18" spans="1:18" x14ac:dyDescent="0.25">
      <c r="A18" s="2" t="s">
        <v>34</v>
      </c>
      <c r="B18" s="2" t="s">
        <v>35</v>
      </c>
      <c r="C18" s="10">
        <v>41549</v>
      </c>
      <c r="D18" s="2" t="s">
        <v>19</v>
      </c>
      <c r="E18" s="10" t="s">
        <v>44</v>
      </c>
      <c r="F18" s="10" t="s">
        <v>17</v>
      </c>
      <c r="G18" s="13" t="s">
        <v>10</v>
      </c>
      <c r="H18" s="6">
        <v>0</v>
      </c>
      <c r="I18" s="6">
        <v>0</v>
      </c>
      <c r="J18" s="6">
        <v>0</v>
      </c>
      <c r="K18" s="6">
        <v>0</v>
      </c>
      <c r="L18" s="6">
        <v>0</v>
      </c>
      <c r="O18" s="11"/>
      <c r="P18" s="20"/>
      <c r="Q18" s="22"/>
      <c r="R18" s="24"/>
    </row>
    <row r="19" spans="1:18" x14ac:dyDescent="0.25">
      <c r="A19" s="2" t="s">
        <v>34</v>
      </c>
      <c r="B19" s="2" t="s">
        <v>35</v>
      </c>
      <c r="C19" s="10">
        <v>41549</v>
      </c>
      <c r="D19" s="2" t="s">
        <v>19</v>
      </c>
      <c r="E19" s="10" t="s">
        <v>44</v>
      </c>
      <c r="F19" s="10" t="s">
        <v>17</v>
      </c>
      <c r="G19" s="13" t="s">
        <v>11</v>
      </c>
      <c r="H19" s="6">
        <v>0</v>
      </c>
      <c r="I19" s="6">
        <v>0</v>
      </c>
      <c r="J19" s="6">
        <v>0</v>
      </c>
      <c r="K19" s="6">
        <v>0</v>
      </c>
      <c r="L19" s="6">
        <v>0</v>
      </c>
    </row>
    <row r="20" spans="1:18" x14ac:dyDescent="0.25">
      <c r="A20" s="2" t="s">
        <v>34</v>
      </c>
      <c r="B20" s="2" t="s">
        <v>35</v>
      </c>
      <c r="C20" s="10">
        <v>41549</v>
      </c>
      <c r="D20" s="2" t="s">
        <v>19</v>
      </c>
      <c r="E20" s="10" t="s">
        <v>44</v>
      </c>
      <c r="F20" s="10" t="s">
        <v>17</v>
      </c>
      <c r="G20" s="13" t="s">
        <v>12</v>
      </c>
      <c r="H20" s="6">
        <v>0</v>
      </c>
      <c r="I20" s="6">
        <v>0</v>
      </c>
      <c r="J20" s="6">
        <v>0</v>
      </c>
      <c r="K20" s="6">
        <v>0</v>
      </c>
      <c r="L20" s="6">
        <v>0</v>
      </c>
    </row>
    <row r="21" spans="1:18" x14ac:dyDescent="0.25">
      <c r="A21" s="2" t="s">
        <v>34</v>
      </c>
      <c r="B21" s="2" t="s">
        <v>35</v>
      </c>
      <c r="C21" s="10">
        <v>41905</v>
      </c>
      <c r="D21" s="2" t="s">
        <v>18</v>
      </c>
      <c r="E21" s="10" t="s">
        <v>44</v>
      </c>
      <c r="F21" s="10" t="s">
        <v>17</v>
      </c>
      <c r="G21" s="13" t="s">
        <v>9</v>
      </c>
      <c r="H21" s="2">
        <v>1</v>
      </c>
      <c r="I21" s="2">
        <v>3</v>
      </c>
      <c r="J21" s="2">
        <v>2</v>
      </c>
      <c r="K21" s="2">
        <v>2</v>
      </c>
      <c r="L21" s="2">
        <f>AVERAGE(H21:K21)</f>
        <v>2</v>
      </c>
    </row>
    <row r="22" spans="1:18" x14ac:dyDescent="0.25">
      <c r="A22" s="2" t="s">
        <v>34</v>
      </c>
      <c r="B22" s="2" t="s">
        <v>35</v>
      </c>
      <c r="C22" s="10">
        <v>41905</v>
      </c>
      <c r="D22" s="2" t="s">
        <v>18</v>
      </c>
      <c r="E22" s="10" t="s">
        <v>44</v>
      </c>
      <c r="F22" s="10" t="s">
        <v>17</v>
      </c>
      <c r="G22" s="13" t="s">
        <v>10</v>
      </c>
      <c r="H22" s="2">
        <v>2</v>
      </c>
      <c r="I22" s="2">
        <v>2</v>
      </c>
      <c r="J22" s="2">
        <v>2</v>
      </c>
      <c r="K22" s="2">
        <v>2</v>
      </c>
      <c r="L22" s="2">
        <f t="shared" ref="L22:L40" si="0">AVERAGE(H22:K22)</f>
        <v>2</v>
      </c>
    </row>
    <row r="23" spans="1:18" x14ac:dyDescent="0.25">
      <c r="A23" s="2" t="s">
        <v>34</v>
      </c>
      <c r="B23" s="2" t="s">
        <v>35</v>
      </c>
      <c r="C23" s="10">
        <v>41905</v>
      </c>
      <c r="D23" s="2" t="s">
        <v>18</v>
      </c>
      <c r="E23" s="10" t="s">
        <v>44</v>
      </c>
      <c r="F23" s="10" t="s">
        <v>17</v>
      </c>
      <c r="G23" s="13" t="s">
        <v>11</v>
      </c>
      <c r="H23" s="2">
        <v>2</v>
      </c>
      <c r="I23" s="2">
        <v>1</v>
      </c>
      <c r="J23" s="2">
        <v>2</v>
      </c>
      <c r="K23" s="2">
        <v>1</v>
      </c>
      <c r="L23" s="2">
        <f t="shared" si="0"/>
        <v>1.5</v>
      </c>
    </row>
    <row r="24" spans="1:18" x14ac:dyDescent="0.25">
      <c r="A24" s="2" t="s">
        <v>34</v>
      </c>
      <c r="B24" s="2" t="s">
        <v>35</v>
      </c>
      <c r="C24" s="10">
        <v>41905</v>
      </c>
      <c r="D24" s="2" t="s">
        <v>18</v>
      </c>
      <c r="E24" s="10" t="s">
        <v>44</v>
      </c>
      <c r="F24" s="10" t="s">
        <v>17</v>
      </c>
      <c r="G24" s="13" t="s">
        <v>12</v>
      </c>
      <c r="H24" s="2">
        <v>2</v>
      </c>
      <c r="I24" s="2">
        <v>4</v>
      </c>
      <c r="J24" s="2">
        <v>5</v>
      </c>
      <c r="K24" s="2">
        <v>4</v>
      </c>
      <c r="L24" s="2">
        <f t="shared" si="0"/>
        <v>3.75</v>
      </c>
    </row>
    <row r="25" spans="1:18" x14ac:dyDescent="0.25">
      <c r="A25" s="2" t="s">
        <v>34</v>
      </c>
      <c r="B25" s="2" t="s">
        <v>35</v>
      </c>
      <c r="C25" s="10">
        <v>41905</v>
      </c>
      <c r="D25" s="2" t="s">
        <v>15</v>
      </c>
      <c r="E25" s="10" t="s">
        <v>44</v>
      </c>
      <c r="F25" s="10" t="s">
        <v>17</v>
      </c>
      <c r="G25" s="13" t="s">
        <v>9</v>
      </c>
      <c r="H25" s="2">
        <v>15</v>
      </c>
      <c r="I25" s="2">
        <v>8</v>
      </c>
      <c r="J25" s="2">
        <v>10</v>
      </c>
      <c r="K25" s="30"/>
      <c r="L25" s="2">
        <f t="shared" si="0"/>
        <v>11</v>
      </c>
    </row>
    <row r="26" spans="1:18" x14ac:dyDescent="0.25">
      <c r="A26" s="2" t="s">
        <v>34</v>
      </c>
      <c r="B26" s="2" t="s">
        <v>35</v>
      </c>
      <c r="C26" s="10">
        <v>41905</v>
      </c>
      <c r="D26" s="2" t="s">
        <v>15</v>
      </c>
      <c r="E26" s="10" t="s">
        <v>44</v>
      </c>
      <c r="F26" s="10" t="s">
        <v>17</v>
      </c>
      <c r="G26" s="13" t="s">
        <v>10</v>
      </c>
      <c r="H26" s="2">
        <v>5</v>
      </c>
      <c r="I26" s="2">
        <v>5</v>
      </c>
      <c r="J26" s="2">
        <v>7</v>
      </c>
      <c r="K26" s="2">
        <v>10</v>
      </c>
      <c r="L26" s="2">
        <f t="shared" si="0"/>
        <v>6.75</v>
      </c>
    </row>
    <row r="27" spans="1:18" x14ac:dyDescent="0.25">
      <c r="A27" s="2" t="s">
        <v>34</v>
      </c>
      <c r="B27" s="2" t="s">
        <v>35</v>
      </c>
      <c r="C27" s="10">
        <v>41905</v>
      </c>
      <c r="D27" s="2" t="s">
        <v>15</v>
      </c>
      <c r="E27" s="10" t="s">
        <v>44</v>
      </c>
      <c r="F27" s="10" t="s">
        <v>17</v>
      </c>
      <c r="G27" s="13" t="s">
        <v>11</v>
      </c>
      <c r="H27" s="30"/>
      <c r="I27" s="30"/>
      <c r="J27" s="30"/>
      <c r="K27" s="30"/>
      <c r="L27" s="30">
        <v>0</v>
      </c>
    </row>
    <row r="28" spans="1:18" x14ac:dyDescent="0.25">
      <c r="A28" s="2" t="s">
        <v>34</v>
      </c>
      <c r="B28" s="2" t="s">
        <v>35</v>
      </c>
      <c r="C28" s="10">
        <v>41905</v>
      </c>
      <c r="D28" s="2" t="s">
        <v>15</v>
      </c>
      <c r="E28" s="10" t="s">
        <v>44</v>
      </c>
      <c r="F28" s="10" t="s">
        <v>17</v>
      </c>
      <c r="G28" s="13" t="s">
        <v>12</v>
      </c>
      <c r="H28" s="2">
        <v>8</v>
      </c>
      <c r="I28" s="2">
        <v>5</v>
      </c>
      <c r="J28" s="2">
        <v>10</v>
      </c>
      <c r="K28" s="2">
        <v>5</v>
      </c>
      <c r="L28" s="2">
        <f t="shared" si="0"/>
        <v>7</v>
      </c>
    </row>
    <row r="29" spans="1:18" x14ac:dyDescent="0.25">
      <c r="A29" s="2" t="s">
        <v>34</v>
      </c>
      <c r="B29" s="2" t="s">
        <v>35</v>
      </c>
      <c r="C29" s="10">
        <v>41905</v>
      </c>
      <c r="D29" s="2" t="s">
        <v>19</v>
      </c>
      <c r="E29" s="10" t="s">
        <v>44</v>
      </c>
      <c r="F29" s="10" t="s">
        <v>17</v>
      </c>
      <c r="G29" s="13" t="s">
        <v>9</v>
      </c>
      <c r="H29" s="2">
        <v>35</v>
      </c>
      <c r="I29" s="2">
        <v>10</v>
      </c>
      <c r="J29" s="2">
        <v>30</v>
      </c>
      <c r="K29" s="2">
        <v>15</v>
      </c>
      <c r="L29" s="2">
        <f t="shared" si="0"/>
        <v>22.5</v>
      </c>
    </row>
    <row r="30" spans="1:18" x14ac:dyDescent="0.25">
      <c r="A30" s="2" t="s">
        <v>34</v>
      </c>
      <c r="B30" s="2" t="s">
        <v>35</v>
      </c>
      <c r="C30" s="10">
        <v>41905</v>
      </c>
      <c r="D30" s="2" t="s">
        <v>19</v>
      </c>
      <c r="E30" s="10" t="s">
        <v>44</v>
      </c>
      <c r="F30" s="10" t="s">
        <v>17</v>
      </c>
      <c r="G30" s="13" t="s">
        <v>10</v>
      </c>
      <c r="H30" s="2">
        <v>18</v>
      </c>
      <c r="I30" s="2">
        <v>25</v>
      </c>
      <c r="J30" s="2">
        <v>25</v>
      </c>
      <c r="K30" s="2">
        <v>30</v>
      </c>
      <c r="L30" s="2">
        <f t="shared" si="0"/>
        <v>24.5</v>
      </c>
    </row>
    <row r="31" spans="1:18" x14ac:dyDescent="0.25">
      <c r="A31" s="2" t="s">
        <v>34</v>
      </c>
      <c r="B31" s="2" t="s">
        <v>35</v>
      </c>
      <c r="C31" s="10">
        <v>41905</v>
      </c>
      <c r="D31" s="2" t="s">
        <v>19</v>
      </c>
      <c r="E31" s="10" t="s">
        <v>44</v>
      </c>
      <c r="F31" s="10" t="s">
        <v>17</v>
      </c>
      <c r="G31" s="13" t="s">
        <v>11</v>
      </c>
      <c r="H31" s="2">
        <v>18</v>
      </c>
      <c r="I31" s="2">
        <v>14</v>
      </c>
      <c r="J31" s="2">
        <v>14</v>
      </c>
      <c r="K31" s="2">
        <v>14</v>
      </c>
      <c r="L31" s="2">
        <f t="shared" si="0"/>
        <v>15</v>
      </c>
    </row>
    <row r="32" spans="1:18" x14ac:dyDescent="0.25">
      <c r="A32" s="2" t="s">
        <v>34</v>
      </c>
      <c r="B32" s="2" t="s">
        <v>35</v>
      </c>
      <c r="C32" s="10">
        <v>41905</v>
      </c>
      <c r="D32" s="2" t="s">
        <v>19</v>
      </c>
      <c r="E32" s="10" t="s">
        <v>44</v>
      </c>
      <c r="F32" s="10" t="s">
        <v>17</v>
      </c>
      <c r="G32" s="13" t="s">
        <v>12</v>
      </c>
      <c r="H32" s="2">
        <v>30</v>
      </c>
      <c r="I32" s="30"/>
      <c r="J32" s="30"/>
      <c r="K32" s="30"/>
      <c r="L32" s="2">
        <f t="shared" si="0"/>
        <v>30</v>
      </c>
    </row>
    <row r="33" spans="1:12" x14ac:dyDescent="0.25">
      <c r="A33" s="2" t="s">
        <v>34</v>
      </c>
      <c r="B33" s="2" t="s">
        <v>35</v>
      </c>
      <c r="C33" s="10">
        <v>42297</v>
      </c>
      <c r="D33" s="10" t="s">
        <v>15</v>
      </c>
      <c r="E33" s="10" t="s">
        <v>44</v>
      </c>
      <c r="F33" s="10" t="s">
        <v>17</v>
      </c>
      <c r="G33" s="13" t="s">
        <v>9</v>
      </c>
      <c r="H33" s="2">
        <v>2</v>
      </c>
      <c r="I33" s="2">
        <v>8</v>
      </c>
      <c r="J33" s="2">
        <v>10</v>
      </c>
      <c r="K33" s="30"/>
      <c r="L33" s="2">
        <f t="shared" si="0"/>
        <v>6.666666666666667</v>
      </c>
    </row>
    <row r="34" spans="1:12" x14ac:dyDescent="0.25">
      <c r="A34" s="2" t="s">
        <v>34</v>
      </c>
      <c r="B34" s="2" t="s">
        <v>35</v>
      </c>
      <c r="C34" s="10">
        <v>42297</v>
      </c>
      <c r="D34" s="10" t="s">
        <v>15</v>
      </c>
      <c r="E34" s="10" t="s">
        <v>44</v>
      </c>
      <c r="F34" s="10" t="s">
        <v>17</v>
      </c>
      <c r="G34" s="13" t="s">
        <v>10</v>
      </c>
      <c r="H34" s="2">
        <v>8</v>
      </c>
      <c r="I34" s="2">
        <v>10</v>
      </c>
      <c r="J34" s="2">
        <v>20</v>
      </c>
      <c r="K34" s="2">
        <v>8</v>
      </c>
      <c r="L34" s="2">
        <f t="shared" si="0"/>
        <v>11.5</v>
      </c>
    </row>
    <row r="35" spans="1:12" x14ac:dyDescent="0.25">
      <c r="A35" s="2" t="s">
        <v>34</v>
      </c>
      <c r="B35" s="2" t="s">
        <v>35</v>
      </c>
      <c r="C35" s="10">
        <v>42297</v>
      </c>
      <c r="D35" s="10" t="s">
        <v>15</v>
      </c>
      <c r="E35" s="10" t="s">
        <v>44</v>
      </c>
      <c r="F35" s="10" t="s">
        <v>17</v>
      </c>
      <c r="G35" s="13" t="s">
        <v>11</v>
      </c>
      <c r="H35" s="28"/>
      <c r="I35" s="28"/>
      <c r="J35" s="28"/>
      <c r="K35" s="28"/>
      <c r="L35" s="2"/>
    </row>
    <row r="36" spans="1:12" x14ac:dyDescent="0.25">
      <c r="A36" s="2" t="s">
        <v>34</v>
      </c>
      <c r="B36" s="2" t="s">
        <v>35</v>
      </c>
      <c r="C36" s="10">
        <v>42297</v>
      </c>
      <c r="D36" s="10" t="s">
        <v>15</v>
      </c>
      <c r="E36" s="10" t="s">
        <v>44</v>
      </c>
      <c r="F36" s="10" t="s">
        <v>17</v>
      </c>
      <c r="G36" s="13" t="s">
        <v>12</v>
      </c>
      <c r="H36" s="28"/>
      <c r="I36" s="28"/>
      <c r="J36" s="28"/>
      <c r="K36" s="28"/>
      <c r="L36" s="2"/>
    </row>
    <row r="37" spans="1:12" x14ac:dyDescent="0.25">
      <c r="A37" s="2" t="s">
        <v>34</v>
      </c>
      <c r="B37" s="2" t="s">
        <v>35</v>
      </c>
      <c r="C37" s="10">
        <v>42297</v>
      </c>
      <c r="D37" s="10" t="s">
        <v>18</v>
      </c>
      <c r="E37" s="10" t="s">
        <v>44</v>
      </c>
      <c r="F37" s="10" t="s">
        <v>17</v>
      </c>
      <c r="G37" s="13" t="s">
        <v>9</v>
      </c>
      <c r="H37" s="2">
        <v>8</v>
      </c>
      <c r="I37" s="2">
        <v>5</v>
      </c>
      <c r="J37" s="2">
        <v>5</v>
      </c>
      <c r="K37" s="2">
        <v>5</v>
      </c>
      <c r="L37" s="2">
        <f t="shared" si="0"/>
        <v>5.75</v>
      </c>
    </row>
    <row r="38" spans="1:12" x14ac:dyDescent="0.25">
      <c r="A38" s="2" t="s">
        <v>34</v>
      </c>
      <c r="B38" s="2" t="s">
        <v>35</v>
      </c>
      <c r="C38" s="10">
        <v>42297</v>
      </c>
      <c r="D38" s="10" t="s">
        <v>18</v>
      </c>
      <c r="E38" s="10" t="s">
        <v>44</v>
      </c>
      <c r="F38" s="10" t="s">
        <v>17</v>
      </c>
      <c r="G38" s="13" t="s">
        <v>10</v>
      </c>
      <c r="H38" s="2">
        <v>4</v>
      </c>
      <c r="I38" s="2">
        <v>4</v>
      </c>
      <c r="J38" s="2">
        <v>4</v>
      </c>
      <c r="K38" s="2">
        <v>3</v>
      </c>
      <c r="L38" s="2">
        <f t="shared" si="0"/>
        <v>3.75</v>
      </c>
    </row>
    <row r="39" spans="1:12" x14ac:dyDescent="0.25">
      <c r="A39" s="2" t="s">
        <v>34</v>
      </c>
      <c r="B39" s="2" t="s">
        <v>35</v>
      </c>
      <c r="C39" s="10">
        <v>42297</v>
      </c>
      <c r="D39" s="10" t="s">
        <v>18</v>
      </c>
      <c r="E39" s="10" t="s">
        <v>44</v>
      </c>
      <c r="F39" s="10" t="s">
        <v>17</v>
      </c>
      <c r="G39" s="13" t="s">
        <v>11</v>
      </c>
      <c r="H39" s="2">
        <v>3</v>
      </c>
      <c r="I39" s="2">
        <v>4</v>
      </c>
      <c r="J39" s="2">
        <v>3</v>
      </c>
      <c r="K39" s="2">
        <v>5</v>
      </c>
      <c r="L39" s="2">
        <f t="shared" si="0"/>
        <v>3.75</v>
      </c>
    </row>
    <row r="40" spans="1:12" x14ac:dyDescent="0.25">
      <c r="A40" s="2" t="s">
        <v>34</v>
      </c>
      <c r="B40" s="2" t="s">
        <v>35</v>
      </c>
      <c r="C40" s="10">
        <v>42297</v>
      </c>
      <c r="D40" s="10" t="s">
        <v>18</v>
      </c>
      <c r="E40" s="10" t="s">
        <v>44</v>
      </c>
      <c r="F40" s="10" t="s">
        <v>17</v>
      </c>
      <c r="G40" s="13" t="s">
        <v>12</v>
      </c>
      <c r="H40" s="2">
        <v>5</v>
      </c>
      <c r="I40" s="2">
        <v>6</v>
      </c>
      <c r="J40" s="2">
        <v>7</v>
      </c>
      <c r="K40" s="2">
        <v>3</v>
      </c>
      <c r="L40" s="2">
        <f t="shared" si="0"/>
        <v>5.25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L12" sqref="L12"/>
    </sheetView>
  </sheetViews>
  <sheetFormatPr defaultRowHeight="15" x14ac:dyDescent="0.25"/>
  <cols>
    <col min="1" max="1" width="14.42578125" customWidth="1"/>
    <col min="2" max="2" width="16.28515625" bestFit="1" customWidth="1"/>
    <col min="3" max="4" width="12" customWidth="1"/>
  </cols>
  <sheetData>
    <row r="1" spans="1:4" x14ac:dyDescent="0.25">
      <c r="A1" t="s">
        <v>215</v>
      </c>
    </row>
    <row r="3" spans="1:4" x14ac:dyDescent="0.25">
      <c r="A3" s="250" t="s">
        <v>208</v>
      </c>
      <c r="B3" s="250" t="s">
        <v>207</v>
      </c>
    </row>
    <row r="4" spans="1:4" x14ac:dyDescent="0.25">
      <c r="A4" s="250" t="s">
        <v>205</v>
      </c>
      <c r="B4" s="38">
        <v>41942</v>
      </c>
      <c r="C4" s="38">
        <v>43066</v>
      </c>
      <c r="D4" s="38" t="s">
        <v>206</v>
      </c>
    </row>
    <row r="5" spans="1:4" x14ac:dyDescent="0.25">
      <c r="A5" s="251" t="s">
        <v>238</v>
      </c>
      <c r="B5" s="252">
        <v>0</v>
      </c>
      <c r="C5" s="252">
        <v>4</v>
      </c>
      <c r="D5" s="252">
        <v>2</v>
      </c>
    </row>
    <row r="6" spans="1:4" x14ac:dyDescent="0.25">
      <c r="A6" s="251" t="s">
        <v>239</v>
      </c>
      <c r="B6" s="252">
        <v>0</v>
      </c>
      <c r="C6" s="252">
        <v>7.145833333333333</v>
      </c>
      <c r="D6" s="252">
        <v>3.5729166666666665</v>
      </c>
    </row>
    <row r="7" spans="1:4" x14ac:dyDescent="0.25">
      <c r="A7" s="251" t="s">
        <v>243</v>
      </c>
      <c r="B7" s="252">
        <v>0</v>
      </c>
      <c r="C7" s="252">
        <v>3.6875</v>
      </c>
      <c r="D7" s="252">
        <v>1.84375</v>
      </c>
    </row>
    <row r="8" spans="1:4" x14ac:dyDescent="0.25">
      <c r="A8" s="251" t="s">
        <v>206</v>
      </c>
      <c r="B8" s="252">
        <v>0</v>
      </c>
      <c r="C8" s="252">
        <v>4.9444444444444446</v>
      </c>
      <c r="D8" s="252">
        <v>2.4722222222222219</v>
      </c>
    </row>
    <row r="9" spans="1:4" x14ac:dyDescent="0.25">
      <c r="A9" t="str">
        <f>'Danvers PT'!A4</f>
        <v>Row Labels</v>
      </c>
    </row>
    <row r="10" spans="1:4" x14ac:dyDescent="0.25">
      <c r="B10" s="38">
        <f>'Danvers PT'!B4</f>
        <v>41942</v>
      </c>
      <c r="C10" s="38">
        <f>'Danvers PT'!C4</f>
        <v>43066</v>
      </c>
    </row>
    <row r="11" spans="1:4" x14ac:dyDescent="0.25">
      <c r="A11" t="str">
        <f>'Danvers PT'!A5</f>
        <v>Transect 0 (Upstream)</v>
      </c>
      <c r="B11">
        <f>'Danvers PT'!B5</f>
        <v>0</v>
      </c>
      <c r="C11">
        <f>'Danvers PT'!C5</f>
        <v>4</v>
      </c>
    </row>
    <row r="12" spans="1:4" x14ac:dyDescent="0.25">
      <c r="A12" t="str">
        <f>'Danvers PT'!A6</f>
        <v>Transect 1 (Upstream)</v>
      </c>
      <c r="B12">
        <f>'Danvers PT'!B6</f>
        <v>0</v>
      </c>
      <c r="C12">
        <f>'Danvers PT'!C6</f>
        <v>7.145833333333333</v>
      </c>
    </row>
    <row r="13" spans="1:4" x14ac:dyDescent="0.25">
      <c r="A13" t="str">
        <f>'Danvers PT'!A7</f>
        <v>Transect 3 (Upstream)</v>
      </c>
      <c r="B13">
        <f>'Danvers PT'!B7</f>
        <v>0</v>
      </c>
      <c r="C13">
        <f>'Danvers PT'!C7</f>
        <v>3.6875</v>
      </c>
    </row>
  </sheetData>
  <pageMargins left="0.7" right="0.7" top="0.75" bottom="0.75" header="0.3" footer="0.3"/>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L13" sqref="L13"/>
    </sheetView>
  </sheetViews>
  <sheetFormatPr defaultRowHeight="15" x14ac:dyDescent="0.25"/>
  <cols>
    <col min="1" max="1" width="14.42578125" customWidth="1"/>
    <col min="2" max="2" width="16.28515625" bestFit="1" customWidth="1"/>
    <col min="3" max="3" width="12" bestFit="1" customWidth="1"/>
    <col min="4" max="4" width="23.42578125" customWidth="1"/>
    <col min="5" max="5" width="16.28515625" bestFit="1" customWidth="1"/>
    <col min="6" max="6" width="9.7109375" customWidth="1"/>
    <col min="7" max="7" width="12" customWidth="1"/>
    <col min="8" max="8" width="12" bestFit="1" customWidth="1"/>
  </cols>
  <sheetData>
    <row r="1" spans="1:8" x14ac:dyDescent="0.25">
      <c r="A1" s="6"/>
      <c r="B1" s="6"/>
      <c r="D1" s="250" t="s">
        <v>208</v>
      </c>
      <c r="E1" s="250" t="s">
        <v>207</v>
      </c>
    </row>
    <row r="2" spans="1:8" x14ac:dyDescent="0.25">
      <c r="A2" s="6"/>
      <c r="B2" s="38"/>
      <c r="C2" s="38"/>
      <c r="D2" s="250" t="s">
        <v>205</v>
      </c>
      <c r="E2" s="38">
        <v>41549</v>
      </c>
      <c r="F2" s="38">
        <v>41905</v>
      </c>
      <c r="G2" s="38">
        <v>42297</v>
      </c>
      <c r="H2" s="38" t="s">
        <v>206</v>
      </c>
    </row>
    <row r="3" spans="1:8" x14ac:dyDescent="0.25">
      <c r="A3" s="251"/>
      <c r="B3" s="252"/>
      <c r="C3" s="252"/>
      <c r="D3" s="251" t="s">
        <v>248</v>
      </c>
      <c r="E3" s="252">
        <v>0</v>
      </c>
      <c r="F3" s="252">
        <v>6.1875</v>
      </c>
      <c r="G3" s="252">
        <v>9.0833333333333339</v>
      </c>
      <c r="H3" s="252">
        <v>4.291666666666667</v>
      </c>
    </row>
    <row r="4" spans="1:8" x14ac:dyDescent="0.25">
      <c r="A4" s="251"/>
      <c r="B4" s="252"/>
      <c r="C4" s="252"/>
      <c r="D4" s="251" t="s">
        <v>236</v>
      </c>
      <c r="E4" s="252">
        <v>0</v>
      </c>
      <c r="F4" s="252">
        <v>2.3125</v>
      </c>
      <c r="G4" s="252">
        <v>4.625</v>
      </c>
      <c r="H4" s="252">
        <v>2.3125</v>
      </c>
    </row>
    <row r="5" spans="1:8" x14ac:dyDescent="0.25">
      <c r="A5" s="251"/>
      <c r="B5" s="252"/>
      <c r="C5" s="252"/>
      <c r="D5" s="251" t="s">
        <v>241</v>
      </c>
      <c r="E5" s="252">
        <v>0</v>
      </c>
      <c r="F5" s="252">
        <v>23</v>
      </c>
      <c r="G5" s="252"/>
      <c r="H5" s="252">
        <v>11.5</v>
      </c>
    </row>
    <row r="6" spans="1:8" x14ac:dyDescent="0.25">
      <c r="A6" s="251"/>
      <c r="B6" s="252"/>
      <c r="C6" s="252"/>
      <c r="D6" s="251" t="s">
        <v>206</v>
      </c>
      <c r="E6" s="252">
        <v>0</v>
      </c>
      <c r="F6" s="252">
        <v>10.5</v>
      </c>
      <c r="G6" s="252">
        <v>6.1111111111111116</v>
      </c>
      <c r="H6" s="252">
        <v>5.4222222222222225</v>
      </c>
    </row>
    <row r="7" spans="1:8" x14ac:dyDescent="0.25">
      <c r="D7" s="253" t="str">
        <f>'Salisbury, RR bed PT'!D2</f>
        <v>Row Labels</v>
      </c>
    </row>
    <row r="8" spans="1:8" x14ac:dyDescent="0.25">
      <c r="A8" s="253"/>
      <c r="E8" s="254">
        <f>'Salisbury, RR bed PT'!E2</f>
        <v>41549</v>
      </c>
      <c r="F8" s="254">
        <f>'Salisbury, RR bed PT'!F2</f>
        <v>41905</v>
      </c>
      <c r="G8" s="38">
        <f>'Salisbury, RR bed PT'!G2</f>
        <v>42297</v>
      </c>
    </row>
    <row r="9" spans="1:8" x14ac:dyDescent="0.25">
      <c r="B9" s="254"/>
      <c r="C9" s="254"/>
      <c r="D9" s="251" t="str">
        <f>'Salisbury, RR bed PT'!D3</f>
        <v>Transect 1 (Downstream)</v>
      </c>
      <c r="E9" s="252">
        <f>'Salisbury, RR bed PT'!E3</f>
        <v>0</v>
      </c>
      <c r="F9" s="252">
        <f>'Salisbury, RR bed PT'!F3</f>
        <v>6.1875</v>
      </c>
      <c r="G9">
        <f>'Salisbury, RR bed PT'!G3</f>
        <v>9.0833333333333339</v>
      </c>
    </row>
    <row r="10" spans="1:8" x14ac:dyDescent="0.25">
      <c r="A10" s="251"/>
      <c r="B10" s="252"/>
      <c r="C10" s="252"/>
      <c r="D10" s="251" t="str">
        <f>'Salisbury, RR bed PT'!D4</f>
        <v>Transect 2 (Downstream)</v>
      </c>
      <c r="E10" s="252">
        <f>'Salisbury, RR bed PT'!E4</f>
        <v>0</v>
      </c>
      <c r="F10" s="252">
        <f>'Salisbury, RR bed PT'!F4</f>
        <v>2.3125</v>
      </c>
      <c r="G10">
        <f>'Salisbury, RR bed PT'!G4</f>
        <v>4.625</v>
      </c>
    </row>
    <row r="11" spans="1:8" x14ac:dyDescent="0.25">
      <c r="A11" s="251"/>
      <c r="B11" s="252"/>
      <c r="C11" s="252"/>
      <c r="D11" s="251" t="str">
        <f>'Salisbury, RR bed PT'!D5</f>
        <v>Transect 3 (Downstream)</v>
      </c>
      <c r="E11" s="252">
        <f>'Salisbury, RR bed PT'!E5</f>
        <v>0</v>
      </c>
      <c r="F11" s="252">
        <f>'Salisbury, RR bed PT'!F5</f>
        <v>23</v>
      </c>
    </row>
    <row r="12" spans="1:8" x14ac:dyDescent="0.25">
      <c r="A12" s="251"/>
      <c r="B12" s="252"/>
      <c r="C12" s="252"/>
    </row>
    <row r="16" spans="1:8" x14ac:dyDescent="0.25">
      <c r="H16" s="265"/>
    </row>
  </sheetData>
  <pageMargins left="0.7" right="0.7" top="0.75" bottom="0.75" header="0.3" footer="0.3"/>
  <pageSetup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3"/>
  <sheetViews>
    <sheetView workbookViewId="0">
      <selection activeCell="M16" sqref="M16"/>
    </sheetView>
  </sheetViews>
  <sheetFormatPr defaultRowHeight="15" x14ac:dyDescent="0.25"/>
  <cols>
    <col min="3" max="3" width="10.42578125" customWidth="1"/>
    <col min="11" max="11" width="12.7109375" customWidth="1"/>
    <col min="14" max="14" width="9.7109375" bestFit="1" customWidth="1"/>
    <col min="15" max="15" width="10.5703125" customWidth="1"/>
  </cols>
  <sheetData>
    <row r="3" spans="1:17" x14ac:dyDescent="0.25">
      <c r="A3" s="6"/>
      <c r="B3" s="6"/>
      <c r="C3" s="6"/>
      <c r="D3" s="6"/>
      <c r="E3" s="6"/>
      <c r="F3" s="6"/>
      <c r="G3" s="7"/>
      <c r="H3" s="7"/>
      <c r="I3" s="7"/>
      <c r="J3" s="7"/>
      <c r="K3" s="7"/>
      <c r="L3" s="6"/>
      <c r="M3" s="6"/>
      <c r="N3" s="6"/>
      <c r="O3" s="6"/>
      <c r="P3" s="6" t="s">
        <v>53</v>
      </c>
      <c r="Q3" s="6"/>
    </row>
    <row r="4" spans="1:17" x14ac:dyDescent="0.25">
      <c r="A4" s="6"/>
      <c r="B4" s="17" t="s">
        <v>66</v>
      </c>
      <c r="C4" s="6"/>
      <c r="D4" s="6"/>
      <c r="E4" s="6"/>
      <c r="G4" s="7"/>
      <c r="H4" s="7"/>
      <c r="I4" s="7"/>
      <c r="J4" s="7"/>
      <c r="K4" s="28" t="s">
        <v>27</v>
      </c>
      <c r="L4" s="30" t="s">
        <v>39</v>
      </c>
      <c r="M4" s="6"/>
      <c r="N4" s="6" t="s">
        <v>25</v>
      </c>
      <c r="O4" s="6"/>
      <c r="P4" s="6"/>
      <c r="Q4" s="6"/>
    </row>
    <row r="5" spans="1:17" ht="15.75" x14ac:dyDescent="0.25">
      <c r="A5" s="6"/>
      <c r="B5" s="6"/>
      <c r="C5" s="6"/>
      <c r="D5" s="6"/>
      <c r="E5" s="6"/>
      <c r="F5" s="268"/>
      <c r="G5" s="269"/>
      <c r="H5" s="269"/>
      <c r="I5" s="269"/>
      <c r="J5" s="269"/>
      <c r="K5" s="269"/>
      <c r="L5" s="5"/>
      <c r="M5" s="5"/>
      <c r="N5" s="25">
        <v>42123</v>
      </c>
      <c r="O5" s="5"/>
      <c r="P5" s="5"/>
      <c r="Q5" s="5"/>
    </row>
    <row r="6" spans="1:17" x14ac:dyDescent="0.25">
      <c r="A6" s="14" t="s">
        <v>23</v>
      </c>
      <c r="B6" s="14" t="s">
        <v>21</v>
      </c>
      <c r="C6" s="14" t="s">
        <v>0</v>
      </c>
      <c r="D6" s="14" t="s">
        <v>8</v>
      </c>
      <c r="E6" s="14" t="s">
        <v>14</v>
      </c>
      <c r="F6" s="14" t="s">
        <v>13</v>
      </c>
      <c r="G6" s="270" t="s">
        <v>2</v>
      </c>
      <c r="H6" s="270"/>
      <c r="I6" s="270"/>
      <c r="J6" s="270"/>
      <c r="K6" s="14" t="s">
        <v>3</v>
      </c>
      <c r="L6" s="5"/>
      <c r="M6" s="5"/>
      <c r="N6" s="8" t="s">
        <v>0</v>
      </c>
      <c r="O6" s="19" t="s">
        <v>1</v>
      </c>
      <c r="P6" s="9" t="s">
        <v>5</v>
      </c>
      <c r="Q6" s="27" t="s">
        <v>6</v>
      </c>
    </row>
    <row r="7" spans="1:17" x14ac:dyDescent="0.25">
      <c r="A7" s="10" t="s">
        <v>64</v>
      </c>
      <c r="B7" s="10" t="s">
        <v>65</v>
      </c>
      <c r="C7" s="10"/>
      <c r="D7" s="2" t="s">
        <v>15</v>
      </c>
      <c r="E7" s="26" t="s">
        <v>16</v>
      </c>
      <c r="F7" s="13" t="s">
        <v>9</v>
      </c>
      <c r="G7" s="18"/>
      <c r="H7" s="18"/>
      <c r="I7" s="18"/>
      <c r="J7" s="18"/>
      <c r="K7" s="15" t="e">
        <f t="shared" ref="K7:K18" si="0">AVERAGE(G7:J7)</f>
        <v>#DIV/0!</v>
      </c>
      <c r="L7" s="6"/>
      <c r="M7" s="6"/>
      <c r="N7" s="25">
        <v>42123</v>
      </c>
      <c r="O7" s="20">
        <v>0</v>
      </c>
      <c r="P7" s="13"/>
      <c r="Q7" s="13"/>
    </row>
    <row r="8" spans="1:17" x14ac:dyDescent="0.25">
      <c r="A8" s="10" t="s">
        <v>64</v>
      </c>
      <c r="B8" s="10" t="s">
        <v>65</v>
      </c>
      <c r="C8" s="10"/>
      <c r="D8" s="2" t="s">
        <v>15</v>
      </c>
      <c r="E8" s="26" t="s">
        <v>16</v>
      </c>
      <c r="F8" s="12" t="s">
        <v>10</v>
      </c>
      <c r="G8" s="18"/>
      <c r="H8" s="18"/>
      <c r="I8" s="18"/>
      <c r="J8" s="18"/>
      <c r="K8" s="15" t="e">
        <f t="shared" si="0"/>
        <v>#DIV/0!</v>
      </c>
      <c r="L8" s="6"/>
      <c r="M8" s="6"/>
      <c r="N8" s="11"/>
      <c r="O8" s="20">
        <f>N8-N7</f>
        <v>-42123</v>
      </c>
      <c r="P8" s="21" t="e">
        <f>(AVERAGE(#REF!))/(O8/365)</f>
        <v>#REF!</v>
      </c>
      <c r="Q8" s="21" t="e">
        <f>AVERAGE(K7:K18)/(O8/365)</f>
        <v>#DIV/0!</v>
      </c>
    </row>
    <row r="9" spans="1:17" x14ac:dyDescent="0.25">
      <c r="A9" s="10" t="s">
        <v>64</v>
      </c>
      <c r="B9" s="10" t="s">
        <v>65</v>
      </c>
      <c r="C9" s="10"/>
      <c r="D9" s="2" t="s">
        <v>15</v>
      </c>
      <c r="E9" s="26" t="s">
        <v>16</v>
      </c>
      <c r="F9" s="12" t="s">
        <v>11</v>
      </c>
      <c r="G9" s="18"/>
      <c r="H9" s="18"/>
      <c r="I9" s="18"/>
      <c r="J9" s="18"/>
      <c r="K9" s="15" t="e">
        <f t="shared" si="0"/>
        <v>#DIV/0!</v>
      </c>
      <c r="L9" s="6"/>
      <c r="M9" s="6"/>
      <c r="N9" s="11"/>
      <c r="O9" s="20"/>
      <c r="P9" s="22"/>
      <c r="Q9" s="23"/>
    </row>
    <row r="10" spans="1:17" x14ac:dyDescent="0.25">
      <c r="A10" s="10" t="s">
        <v>64</v>
      </c>
      <c r="B10" s="10" t="s">
        <v>65</v>
      </c>
      <c r="C10" s="10"/>
      <c r="D10" s="2" t="s">
        <v>15</v>
      </c>
      <c r="E10" s="26" t="s">
        <v>16</v>
      </c>
      <c r="F10" s="12" t="s">
        <v>12</v>
      </c>
      <c r="G10" s="18"/>
      <c r="H10" s="18"/>
      <c r="I10" s="18"/>
      <c r="J10" s="18"/>
      <c r="K10" s="15" t="e">
        <f t="shared" si="0"/>
        <v>#DIV/0!</v>
      </c>
      <c r="L10" s="6"/>
      <c r="M10" s="6"/>
      <c r="N10" s="11"/>
      <c r="O10" s="20"/>
      <c r="P10" s="22"/>
      <c r="Q10" s="23"/>
    </row>
    <row r="11" spans="1:17" x14ac:dyDescent="0.25">
      <c r="A11" s="10" t="s">
        <v>64</v>
      </c>
      <c r="B11" s="10" t="s">
        <v>65</v>
      </c>
      <c r="C11" s="10"/>
      <c r="D11" s="2" t="s">
        <v>18</v>
      </c>
      <c r="E11" s="26" t="s">
        <v>16</v>
      </c>
      <c r="F11" s="13" t="s">
        <v>9</v>
      </c>
      <c r="G11" s="18"/>
      <c r="H11" s="18"/>
      <c r="I11" s="18"/>
      <c r="J11" s="18"/>
      <c r="K11" s="15" t="e">
        <f t="shared" si="0"/>
        <v>#DIV/0!</v>
      </c>
      <c r="L11" s="6"/>
      <c r="M11" s="6"/>
      <c r="N11" s="11"/>
      <c r="O11" s="20"/>
      <c r="P11" s="22"/>
      <c r="Q11" s="13"/>
    </row>
    <row r="12" spans="1:17" x14ac:dyDescent="0.25">
      <c r="A12" s="10" t="s">
        <v>64</v>
      </c>
      <c r="B12" s="10" t="s">
        <v>65</v>
      </c>
      <c r="C12" s="10"/>
      <c r="D12" s="2" t="s">
        <v>18</v>
      </c>
      <c r="E12" s="26" t="s">
        <v>16</v>
      </c>
      <c r="F12" s="12" t="s">
        <v>10</v>
      </c>
      <c r="G12" s="18"/>
      <c r="H12" s="18"/>
      <c r="I12" s="18"/>
      <c r="J12" s="18"/>
      <c r="K12" s="15" t="e">
        <f t="shared" si="0"/>
        <v>#DIV/0!</v>
      </c>
      <c r="L12" s="6"/>
      <c r="M12" s="6"/>
      <c r="N12" s="11"/>
      <c r="O12" s="20"/>
      <c r="P12" s="22"/>
      <c r="Q12" s="24"/>
    </row>
    <row r="13" spans="1:17" x14ac:dyDescent="0.25">
      <c r="A13" s="10" t="s">
        <v>64</v>
      </c>
      <c r="B13" s="10" t="s">
        <v>65</v>
      </c>
      <c r="C13" s="10"/>
      <c r="D13" s="2" t="s">
        <v>18</v>
      </c>
      <c r="E13" s="26" t="s">
        <v>16</v>
      </c>
      <c r="F13" s="12" t="s">
        <v>11</v>
      </c>
      <c r="G13" s="18"/>
      <c r="H13" s="18"/>
      <c r="I13" s="18"/>
      <c r="J13" s="18"/>
      <c r="K13" s="15" t="e">
        <f t="shared" si="0"/>
        <v>#DIV/0!</v>
      </c>
      <c r="L13" s="6"/>
      <c r="M13" s="6"/>
      <c r="N13" s="6"/>
      <c r="O13" s="6"/>
      <c r="P13" s="6"/>
      <c r="Q13" s="6"/>
    </row>
    <row r="14" spans="1:17" x14ac:dyDescent="0.25">
      <c r="A14" s="10" t="s">
        <v>64</v>
      </c>
      <c r="B14" s="10" t="s">
        <v>65</v>
      </c>
      <c r="C14" s="10"/>
      <c r="D14" s="2" t="s">
        <v>18</v>
      </c>
      <c r="E14" s="26" t="s">
        <v>16</v>
      </c>
      <c r="F14" s="12" t="s">
        <v>12</v>
      </c>
      <c r="G14" s="18"/>
      <c r="H14" s="18"/>
      <c r="I14" s="18"/>
      <c r="J14" s="18"/>
      <c r="K14" s="15" t="e">
        <f t="shared" si="0"/>
        <v>#DIV/0!</v>
      </c>
      <c r="L14" s="6"/>
      <c r="M14" s="6"/>
      <c r="N14" s="6"/>
      <c r="O14" s="6"/>
      <c r="P14" s="6"/>
      <c r="Q14" s="6"/>
    </row>
    <row r="15" spans="1:17" x14ac:dyDescent="0.25">
      <c r="A15" s="10" t="s">
        <v>64</v>
      </c>
      <c r="B15" s="10" t="s">
        <v>65</v>
      </c>
      <c r="C15" s="10"/>
      <c r="D15" s="2" t="s">
        <v>19</v>
      </c>
      <c r="E15" s="26" t="s">
        <v>16</v>
      </c>
      <c r="F15" s="13" t="s">
        <v>9</v>
      </c>
      <c r="G15" s="18"/>
      <c r="H15" s="18"/>
      <c r="I15" s="18"/>
      <c r="J15" s="18"/>
      <c r="K15" s="15" t="e">
        <f t="shared" si="0"/>
        <v>#DIV/0!</v>
      </c>
      <c r="L15" s="6"/>
      <c r="M15" s="6"/>
      <c r="N15" s="6"/>
      <c r="O15" s="6"/>
      <c r="P15" s="6"/>
      <c r="Q15" s="6"/>
    </row>
    <row r="16" spans="1:17" x14ac:dyDescent="0.25">
      <c r="A16" s="10" t="s">
        <v>64</v>
      </c>
      <c r="B16" s="10" t="s">
        <v>65</v>
      </c>
      <c r="C16" s="10"/>
      <c r="D16" s="2" t="s">
        <v>19</v>
      </c>
      <c r="E16" s="26" t="s">
        <v>16</v>
      </c>
      <c r="F16" s="12" t="s">
        <v>10</v>
      </c>
      <c r="G16" s="18"/>
      <c r="H16" s="18"/>
      <c r="I16" s="18"/>
      <c r="J16" s="18"/>
      <c r="K16" s="15" t="e">
        <f t="shared" si="0"/>
        <v>#DIV/0!</v>
      </c>
      <c r="L16" s="6"/>
      <c r="M16" s="6"/>
      <c r="N16" s="6"/>
      <c r="O16" s="6"/>
      <c r="P16" s="6"/>
      <c r="Q16" s="6"/>
    </row>
    <row r="17" spans="1:17" x14ac:dyDescent="0.25">
      <c r="A17" s="10" t="s">
        <v>64</v>
      </c>
      <c r="B17" s="10" t="s">
        <v>65</v>
      </c>
      <c r="C17" s="10"/>
      <c r="D17" s="2" t="s">
        <v>19</v>
      </c>
      <c r="E17" s="26" t="s">
        <v>16</v>
      </c>
      <c r="F17" s="12" t="s">
        <v>11</v>
      </c>
      <c r="G17" s="18"/>
      <c r="H17" s="18"/>
      <c r="I17" s="18"/>
      <c r="J17" s="18"/>
      <c r="K17" s="15" t="e">
        <f t="shared" si="0"/>
        <v>#DIV/0!</v>
      </c>
      <c r="L17" s="6"/>
      <c r="M17" s="6"/>
      <c r="N17" s="6"/>
      <c r="O17" s="6"/>
      <c r="P17" s="6"/>
      <c r="Q17" s="6"/>
    </row>
    <row r="18" spans="1:17" x14ac:dyDescent="0.25">
      <c r="A18" s="10" t="s">
        <v>64</v>
      </c>
      <c r="B18" s="10" t="s">
        <v>65</v>
      </c>
      <c r="C18" s="10"/>
      <c r="D18" s="2" t="s">
        <v>19</v>
      </c>
      <c r="E18" s="26" t="s">
        <v>16</v>
      </c>
      <c r="F18" s="13" t="s">
        <v>12</v>
      </c>
      <c r="G18" s="18"/>
      <c r="H18" s="18"/>
      <c r="I18" s="18"/>
      <c r="J18" s="18"/>
      <c r="K18" s="16" t="e">
        <f t="shared" si="0"/>
        <v>#DIV/0!</v>
      </c>
      <c r="L18" s="6"/>
      <c r="M18" s="6"/>
      <c r="N18" s="6"/>
      <c r="O18" s="6"/>
      <c r="P18" s="6"/>
      <c r="Q18" s="6"/>
    </row>
    <row r="19" spans="1:17" x14ac:dyDescent="0.25">
      <c r="L19" s="6"/>
      <c r="M19" s="6"/>
      <c r="N19" s="6"/>
      <c r="O19" s="6"/>
      <c r="P19" s="6"/>
      <c r="Q19" s="6"/>
    </row>
    <row r="20" spans="1:17" x14ac:dyDescent="0.25">
      <c r="L20" s="6"/>
      <c r="M20" s="6"/>
      <c r="N20" s="6"/>
      <c r="O20" s="6"/>
      <c r="P20" s="6"/>
      <c r="Q20" s="6"/>
    </row>
    <row r="21" spans="1:17" x14ac:dyDescent="0.25">
      <c r="L21" s="6"/>
      <c r="M21" s="6"/>
      <c r="N21" s="6"/>
      <c r="O21" s="6"/>
      <c r="P21" s="6"/>
      <c r="Q21" s="6"/>
    </row>
    <row r="22" spans="1:17" x14ac:dyDescent="0.25">
      <c r="L22" s="6"/>
      <c r="M22" s="6"/>
      <c r="N22" s="6"/>
      <c r="O22" s="6"/>
      <c r="P22" s="6"/>
      <c r="Q22" s="6"/>
    </row>
    <row r="23" spans="1:17" x14ac:dyDescent="0.25">
      <c r="A23" s="6"/>
      <c r="B23" s="6"/>
      <c r="C23" s="6"/>
      <c r="D23" s="6"/>
      <c r="E23" s="6"/>
      <c r="F23" s="6"/>
      <c r="G23" s="6"/>
      <c r="H23" s="6"/>
      <c r="I23" s="6"/>
      <c r="J23" s="6"/>
      <c r="K23" s="6"/>
      <c r="L23" s="6"/>
      <c r="M23" s="6"/>
      <c r="N23" s="6"/>
      <c r="O23" s="6"/>
      <c r="P23" s="6"/>
      <c r="Q23" s="6"/>
    </row>
  </sheetData>
  <mergeCells count="2">
    <mergeCell ref="F5:K5"/>
    <mergeCell ref="G6:J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7"/>
  <sheetViews>
    <sheetView topLeftCell="A7" workbookViewId="0">
      <selection activeCell="F44" sqref="F44"/>
    </sheetView>
  </sheetViews>
  <sheetFormatPr defaultRowHeight="15" x14ac:dyDescent="0.25"/>
  <cols>
    <col min="2" max="2" width="13.5703125" customWidth="1"/>
    <col min="4" max="4" width="12.140625" customWidth="1"/>
  </cols>
  <sheetData>
    <row r="3" spans="2:4" x14ac:dyDescent="0.25">
      <c r="C3" s="35">
        <v>2014</v>
      </c>
    </row>
    <row r="5" spans="2:4" ht="45" x14ac:dyDescent="0.25">
      <c r="B5" s="2"/>
      <c r="C5" s="2" t="s">
        <v>16</v>
      </c>
      <c r="D5" s="37" t="s">
        <v>54</v>
      </c>
    </row>
    <row r="6" spans="2:4" x14ac:dyDescent="0.25">
      <c r="B6" s="2" t="s">
        <v>55</v>
      </c>
      <c r="C6" s="2">
        <v>5.6763000000000003</v>
      </c>
      <c r="D6" s="2">
        <v>5.5350000000000001</v>
      </c>
    </row>
    <row r="7" spans="2:4" x14ac:dyDescent="0.25">
      <c r="B7" s="2" t="s">
        <v>56</v>
      </c>
      <c r="C7" s="2">
        <v>4.2525000000000004</v>
      </c>
      <c r="D7" s="2"/>
    </row>
    <row r="8" spans="2:4" x14ac:dyDescent="0.25">
      <c r="B8" s="2" t="s">
        <v>60</v>
      </c>
      <c r="C8" s="2">
        <v>2.2265999999999999</v>
      </c>
      <c r="D8" s="2"/>
    </row>
    <row r="9" spans="2:4" x14ac:dyDescent="0.25">
      <c r="B9" s="2" t="s">
        <v>58</v>
      </c>
      <c r="C9" s="2">
        <v>6.0928000000000004</v>
      </c>
      <c r="D9" s="2">
        <v>6.0928000000000004</v>
      </c>
    </row>
    <row r="10" spans="2:4" x14ac:dyDescent="0.25">
      <c r="B10" s="2" t="s">
        <v>63</v>
      </c>
      <c r="C10" s="2">
        <v>8.3315000000000001</v>
      </c>
      <c r="D10" s="2">
        <v>0.70850000000000002</v>
      </c>
    </row>
    <row r="11" spans="2:4" x14ac:dyDescent="0.25">
      <c r="B11" s="2" t="s">
        <v>61</v>
      </c>
      <c r="C11" s="2">
        <v>0.60509999999999997</v>
      </c>
      <c r="D11" s="2">
        <v>3.9525999999999999</v>
      </c>
    </row>
    <row r="12" spans="2:4" x14ac:dyDescent="0.25">
      <c r="B12" s="2" t="s">
        <v>59</v>
      </c>
      <c r="C12" s="2">
        <v>1.2182999999999999</v>
      </c>
      <c r="D12" s="2"/>
    </row>
    <row r="13" spans="2:4" x14ac:dyDescent="0.25">
      <c r="B13" s="2" t="s">
        <v>57</v>
      </c>
      <c r="C13" s="2">
        <v>6.9964000000000004</v>
      </c>
      <c r="D13" s="2"/>
    </row>
    <row r="14" spans="2:4" x14ac:dyDescent="0.25">
      <c r="B14" s="2" t="s">
        <v>62</v>
      </c>
      <c r="C14" s="2"/>
      <c r="D14" s="2">
        <v>11.7441</v>
      </c>
    </row>
    <row r="18" spans="2:3" x14ac:dyDescent="0.25">
      <c r="B18" s="36"/>
      <c r="C18" s="6"/>
    </row>
    <row r="19" spans="2:3" x14ac:dyDescent="0.25">
      <c r="B19" s="6"/>
    </row>
    <row r="20" spans="2:3" x14ac:dyDescent="0.25">
      <c r="B20" s="6"/>
    </row>
    <row r="21" spans="2:3" x14ac:dyDescent="0.25">
      <c r="B21" s="6"/>
    </row>
    <row r="22" spans="2:3" x14ac:dyDescent="0.25">
      <c r="B22" s="6"/>
    </row>
    <row r="23" spans="2:3" x14ac:dyDescent="0.25">
      <c r="B23" s="6"/>
    </row>
    <row r="24" spans="2:3" x14ac:dyDescent="0.25">
      <c r="B24" s="6"/>
    </row>
    <row r="25" spans="2:3" x14ac:dyDescent="0.25">
      <c r="B25" s="6"/>
    </row>
    <row r="26" spans="2:3" x14ac:dyDescent="0.25">
      <c r="B26" s="6"/>
    </row>
    <row r="27" spans="2:3" x14ac:dyDescent="0.25">
      <c r="B27" s="6"/>
      <c r="C27" s="6"/>
    </row>
  </sheetData>
  <sortState ref="B6:D14">
    <sortCondition ref="B6:B14"/>
  </sortState>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Y52"/>
  <sheetViews>
    <sheetView showGridLines="0" topLeftCell="CA1" zoomScale="80" zoomScaleNormal="80" workbookViewId="0">
      <selection activeCell="CM40" sqref="CM40"/>
    </sheetView>
  </sheetViews>
  <sheetFormatPr defaultRowHeight="12.75" x14ac:dyDescent="0.2"/>
  <cols>
    <col min="1" max="1" width="16.140625" style="54" customWidth="1"/>
    <col min="2" max="2" width="12.7109375" style="54" customWidth="1"/>
    <col min="3" max="6" width="6.7109375" style="54" customWidth="1"/>
    <col min="7" max="7" width="9.140625" style="54" customWidth="1"/>
    <col min="8" max="8" width="12.7109375" style="54" customWidth="1"/>
    <col min="9" max="12" width="6.7109375" style="54" customWidth="1"/>
    <col min="13" max="13" width="7.85546875" style="54" bestFit="1" customWidth="1"/>
    <col min="14" max="14" width="12.7109375" style="54" customWidth="1"/>
    <col min="15" max="18" width="6.7109375" style="54" customWidth="1"/>
    <col min="19" max="19" width="7.85546875" style="54" bestFit="1" customWidth="1"/>
    <col min="20" max="20" width="12.7109375" style="54" customWidth="1"/>
    <col min="21" max="24" width="6.7109375" style="54" customWidth="1"/>
    <col min="25" max="25" width="7.85546875" style="54" bestFit="1" customWidth="1"/>
    <col min="26" max="26" width="12.7109375" style="54" customWidth="1"/>
    <col min="27" max="31" width="6.7109375" style="54" customWidth="1"/>
    <col min="32" max="32" width="12.7109375" style="54" customWidth="1"/>
    <col min="33" max="37" width="6.7109375" style="54" customWidth="1"/>
    <col min="38" max="67" width="9.140625" style="54" customWidth="1"/>
    <col min="68" max="68" width="6.7109375" style="54" customWidth="1"/>
    <col min="69" max="69" width="7" style="54" customWidth="1"/>
    <col min="70" max="73" width="9.140625" style="54" customWidth="1"/>
    <col min="74" max="102" width="9.140625" style="54"/>
    <col min="103" max="103" width="11.42578125" style="54" customWidth="1"/>
    <col min="104" max="256" width="9.140625" style="54"/>
    <col min="257" max="257" width="16.140625" style="54" customWidth="1"/>
    <col min="258" max="258" width="12.7109375" style="54" customWidth="1"/>
    <col min="259" max="262" width="6.7109375" style="54" customWidth="1"/>
    <col min="263" max="263" width="9.140625" style="54" customWidth="1"/>
    <col min="264" max="264" width="12.7109375" style="54" customWidth="1"/>
    <col min="265" max="268" width="6.7109375" style="54" customWidth="1"/>
    <col min="269" max="269" width="7.85546875" style="54" bestFit="1" customWidth="1"/>
    <col min="270" max="270" width="12.7109375" style="54" customWidth="1"/>
    <col min="271" max="274" width="6.7109375" style="54" customWidth="1"/>
    <col min="275" max="275" width="7.85546875" style="54" bestFit="1" customWidth="1"/>
    <col min="276" max="276" width="12.7109375" style="54" customWidth="1"/>
    <col min="277" max="280" width="6.7109375" style="54" customWidth="1"/>
    <col min="281" max="281" width="7.85546875" style="54" bestFit="1" customWidth="1"/>
    <col min="282" max="282" width="12.7109375" style="54" customWidth="1"/>
    <col min="283" max="287" width="6.7109375" style="54" customWidth="1"/>
    <col min="288" max="288" width="12.7109375" style="54" customWidth="1"/>
    <col min="289" max="293" width="6.7109375" style="54" customWidth="1"/>
    <col min="294" max="323" width="9.140625" style="54" customWidth="1"/>
    <col min="324" max="324" width="6.7109375" style="54" customWidth="1"/>
    <col min="325" max="325" width="7" style="54" customWidth="1"/>
    <col min="326" max="329" width="9.140625" style="54" customWidth="1"/>
    <col min="330" max="358" width="9.140625" style="54"/>
    <col min="359" max="359" width="11.42578125" style="54" customWidth="1"/>
    <col min="360" max="512" width="9.140625" style="54"/>
    <col min="513" max="513" width="16.140625" style="54" customWidth="1"/>
    <col min="514" max="514" width="12.7109375" style="54" customWidth="1"/>
    <col min="515" max="518" width="6.7109375" style="54" customWidth="1"/>
    <col min="519" max="519" width="9.140625" style="54" customWidth="1"/>
    <col min="520" max="520" width="12.7109375" style="54" customWidth="1"/>
    <col min="521" max="524" width="6.7109375" style="54" customWidth="1"/>
    <col min="525" max="525" width="7.85546875" style="54" bestFit="1" customWidth="1"/>
    <col min="526" max="526" width="12.7109375" style="54" customWidth="1"/>
    <col min="527" max="530" width="6.7109375" style="54" customWidth="1"/>
    <col min="531" max="531" width="7.85546875" style="54" bestFit="1" customWidth="1"/>
    <col min="532" max="532" width="12.7109375" style="54" customWidth="1"/>
    <col min="533" max="536" width="6.7109375" style="54" customWidth="1"/>
    <col min="537" max="537" width="7.85546875" style="54" bestFit="1" customWidth="1"/>
    <col min="538" max="538" width="12.7109375" style="54" customWidth="1"/>
    <col min="539" max="543" width="6.7109375" style="54" customWidth="1"/>
    <col min="544" max="544" width="12.7109375" style="54" customWidth="1"/>
    <col min="545" max="549" width="6.7109375" style="54" customWidth="1"/>
    <col min="550" max="579" width="9.140625" style="54" customWidth="1"/>
    <col min="580" max="580" width="6.7109375" style="54" customWidth="1"/>
    <col min="581" max="581" width="7" style="54" customWidth="1"/>
    <col min="582" max="585" width="9.140625" style="54" customWidth="1"/>
    <col min="586" max="614" width="9.140625" style="54"/>
    <col min="615" max="615" width="11.42578125" style="54" customWidth="1"/>
    <col min="616" max="768" width="9.140625" style="54"/>
    <col min="769" max="769" width="16.140625" style="54" customWidth="1"/>
    <col min="770" max="770" width="12.7109375" style="54" customWidth="1"/>
    <col min="771" max="774" width="6.7109375" style="54" customWidth="1"/>
    <col min="775" max="775" width="9.140625" style="54" customWidth="1"/>
    <col min="776" max="776" width="12.7109375" style="54" customWidth="1"/>
    <col min="777" max="780" width="6.7109375" style="54" customWidth="1"/>
    <col min="781" max="781" width="7.85546875" style="54" bestFit="1" customWidth="1"/>
    <col min="782" max="782" width="12.7109375" style="54" customWidth="1"/>
    <col min="783" max="786" width="6.7109375" style="54" customWidth="1"/>
    <col min="787" max="787" width="7.85546875" style="54" bestFit="1" customWidth="1"/>
    <col min="788" max="788" width="12.7109375" style="54" customWidth="1"/>
    <col min="789" max="792" width="6.7109375" style="54" customWidth="1"/>
    <col min="793" max="793" width="7.85546875" style="54" bestFit="1" customWidth="1"/>
    <col min="794" max="794" width="12.7109375" style="54" customWidth="1"/>
    <col min="795" max="799" width="6.7109375" style="54" customWidth="1"/>
    <col min="800" max="800" width="12.7109375" style="54" customWidth="1"/>
    <col min="801" max="805" width="6.7109375" style="54" customWidth="1"/>
    <col min="806" max="835" width="9.140625" style="54" customWidth="1"/>
    <col min="836" max="836" width="6.7109375" style="54" customWidth="1"/>
    <col min="837" max="837" width="7" style="54" customWidth="1"/>
    <col min="838" max="841" width="9.140625" style="54" customWidth="1"/>
    <col min="842" max="870" width="9.140625" style="54"/>
    <col min="871" max="871" width="11.42578125" style="54" customWidth="1"/>
    <col min="872" max="1024" width="9.140625" style="54"/>
    <col min="1025" max="1025" width="16.140625" style="54" customWidth="1"/>
    <col min="1026" max="1026" width="12.7109375" style="54" customWidth="1"/>
    <col min="1027" max="1030" width="6.7109375" style="54" customWidth="1"/>
    <col min="1031" max="1031" width="9.140625" style="54" customWidth="1"/>
    <col min="1032" max="1032" width="12.7109375" style="54" customWidth="1"/>
    <col min="1033" max="1036" width="6.7109375" style="54" customWidth="1"/>
    <col min="1037" max="1037" width="7.85546875" style="54" bestFit="1" customWidth="1"/>
    <col min="1038" max="1038" width="12.7109375" style="54" customWidth="1"/>
    <col min="1039" max="1042" width="6.7109375" style="54" customWidth="1"/>
    <col min="1043" max="1043" width="7.85546875" style="54" bestFit="1" customWidth="1"/>
    <col min="1044" max="1044" width="12.7109375" style="54" customWidth="1"/>
    <col min="1045" max="1048" width="6.7109375" style="54" customWidth="1"/>
    <col min="1049" max="1049" width="7.85546875" style="54" bestFit="1" customWidth="1"/>
    <col min="1050" max="1050" width="12.7109375" style="54" customWidth="1"/>
    <col min="1051" max="1055" width="6.7109375" style="54" customWidth="1"/>
    <col min="1056" max="1056" width="12.7109375" style="54" customWidth="1"/>
    <col min="1057" max="1061" width="6.7109375" style="54" customWidth="1"/>
    <col min="1062" max="1091" width="9.140625" style="54" customWidth="1"/>
    <col min="1092" max="1092" width="6.7109375" style="54" customWidth="1"/>
    <col min="1093" max="1093" width="7" style="54" customWidth="1"/>
    <col min="1094" max="1097" width="9.140625" style="54" customWidth="1"/>
    <col min="1098" max="1126" width="9.140625" style="54"/>
    <col min="1127" max="1127" width="11.42578125" style="54" customWidth="1"/>
    <col min="1128" max="1280" width="9.140625" style="54"/>
    <col min="1281" max="1281" width="16.140625" style="54" customWidth="1"/>
    <col min="1282" max="1282" width="12.7109375" style="54" customWidth="1"/>
    <col min="1283" max="1286" width="6.7109375" style="54" customWidth="1"/>
    <col min="1287" max="1287" width="9.140625" style="54" customWidth="1"/>
    <col min="1288" max="1288" width="12.7109375" style="54" customWidth="1"/>
    <col min="1289" max="1292" width="6.7109375" style="54" customWidth="1"/>
    <col min="1293" max="1293" width="7.85546875" style="54" bestFit="1" customWidth="1"/>
    <col min="1294" max="1294" width="12.7109375" style="54" customWidth="1"/>
    <col min="1295" max="1298" width="6.7109375" style="54" customWidth="1"/>
    <col min="1299" max="1299" width="7.85546875" style="54" bestFit="1" customWidth="1"/>
    <col min="1300" max="1300" width="12.7109375" style="54" customWidth="1"/>
    <col min="1301" max="1304" width="6.7109375" style="54" customWidth="1"/>
    <col min="1305" max="1305" width="7.85546875" style="54" bestFit="1" customWidth="1"/>
    <col min="1306" max="1306" width="12.7109375" style="54" customWidth="1"/>
    <col min="1307" max="1311" width="6.7109375" style="54" customWidth="1"/>
    <col min="1312" max="1312" width="12.7109375" style="54" customWidth="1"/>
    <col min="1313" max="1317" width="6.7109375" style="54" customWidth="1"/>
    <col min="1318" max="1347" width="9.140625" style="54" customWidth="1"/>
    <col min="1348" max="1348" width="6.7109375" style="54" customWidth="1"/>
    <col min="1349" max="1349" width="7" style="54" customWidth="1"/>
    <col min="1350" max="1353" width="9.140625" style="54" customWidth="1"/>
    <col min="1354" max="1382" width="9.140625" style="54"/>
    <col min="1383" max="1383" width="11.42578125" style="54" customWidth="1"/>
    <col min="1384" max="1536" width="9.140625" style="54"/>
    <col min="1537" max="1537" width="16.140625" style="54" customWidth="1"/>
    <col min="1538" max="1538" width="12.7109375" style="54" customWidth="1"/>
    <col min="1539" max="1542" width="6.7109375" style="54" customWidth="1"/>
    <col min="1543" max="1543" width="9.140625" style="54" customWidth="1"/>
    <col min="1544" max="1544" width="12.7109375" style="54" customWidth="1"/>
    <col min="1545" max="1548" width="6.7109375" style="54" customWidth="1"/>
    <col min="1549" max="1549" width="7.85546875" style="54" bestFit="1" customWidth="1"/>
    <col min="1550" max="1550" width="12.7109375" style="54" customWidth="1"/>
    <col min="1551" max="1554" width="6.7109375" style="54" customWidth="1"/>
    <col min="1555" max="1555" width="7.85546875" style="54" bestFit="1" customWidth="1"/>
    <col min="1556" max="1556" width="12.7109375" style="54" customWidth="1"/>
    <col min="1557" max="1560" width="6.7109375" style="54" customWidth="1"/>
    <col min="1561" max="1561" width="7.85546875" style="54" bestFit="1" customWidth="1"/>
    <col min="1562" max="1562" width="12.7109375" style="54" customWidth="1"/>
    <col min="1563" max="1567" width="6.7109375" style="54" customWidth="1"/>
    <col min="1568" max="1568" width="12.7109375" style="54" customWidth="1"/>
    <col min="1569" max="1573" width="6.7109375" style="54" customWidth="1"/>
    <col min="1574" max="1603" width="9.140625" style="54" customWidth="1"/>
    <col min="1604" max="1604" width="6.7109375" style="54" customWidth="1"/>
    <col min="1605" max="1605" width="7" style="54" customWidth="1"/>
    <col min="1606" max="1609" width="9.140625" style="54" customWidth="1"/>
    <col min="1610" max="1638" width="9.140625" style="54"/>
    <col min="1639" max="1639" width="11.42578125" style="54" customWidth="1"/>
    <col min="1640" max="1792" width="9.140625" style="54"/>
    <col min="1793" max="1793" width="16.140625" style="54" customWidth="1"/>
    <col min="1794" max="1794" width="12.7109375" style="54" customWidth="1"/>
    <col min="1795" max="1798" width="6.7109375" style="54" customWidth="1"/>
    <col min="1799" max="1799" width="9.140625" style="54" customWidth="1"/>
    <col min="1800" max="1800" width="12.7109375" style="54" customWidth="1"/>
    <col min="1801" max="1804" width="6.7109375" style="54" customWidth="1"/>
    <col min="1805" max="1805" width="7.85546875" style="54" bestFit="1" customWidth="1"/>
    <col min="1806" max="1806" width="12.7109375" style="54" customWidth="1"/>
    <col min="1807" max="1810" width="6.7109375" style="54" customWidth="1"/>
    <col min="1811" max="1811" width="7.85546875" style="54" bestFit="1" customWidth="1"/>
    <col min="1812" max="1812" width="12.7109375" style="54" customWidth="1"/>
    <col min="1813" max="1816" width="6.7109375" style="54" customWidth="1"/>
    <col min="1817" max="1817" width="7.85546875" style="54" bestFit="1" customWidth="1"/>
    <col min="1818" max="1818" width="12.7109375" style="54" customWidth="1"/>
    <col min="1819" max="1823" width="6.7109375" style="54" customWidth="1"/>
    <col min="1824" max="1824" width="12.7109375" style="54" customWidth="1"/>
    <col min="1825" max="1829" width="6.7109375" style="54" customWidth="1"/>
    <col min="1830" max="1859" width="9.140625" style="54" customWidth="1"/>
    <col min="1860" max="1860" width="6.7109375" style="54" customWidth="1"/>
    <col min="1861" max="1861" width="7" style="54" customWidth="1"/>
    <col min="1862" max="1865" width="9.140625" style="54" customWidth="1"/>
    <col min="1866" max="1894" width="9.140625" style="54"/>
    <col min="1895" max="1895" width="11.42578125" style="54" customWidth="1"/>
    <col min="1896" max="2048" width="9.140625" style="54"/>
    <col min="2049" max="2049" width="16.140625" style="54" customWidth="1"/>
    <col min="2050" max="2050" width="12.7109375" style="54" customWidth="1"/>
    <col min="2051" max="2054" width="6.7109375" style="54" customWidth="1"/>
    <col min="2055" max="2055" width="9.140625" style="54" customWidth="1"/>
    <col min="2056" max="2056" width="12.7109375" style="54" customWidth="1"/>
    <col min="2057" max="2060" width="6.7109375" style="54" customWidth="1"/>
    <col min="2061" max="2061" width="7.85546875" style="54" bestFit="1" customWidth="1"/>
    <col min="2062" max="2062" width="12.7109375" style="54" customWidth="1"/>
    <col min="2063" max="2066" width="6.7109375" style="54" customWidth="1"/>
    <col min="2067" max="2067" width="7.85546875" style="54" bestFit="1" customWidth="1"/>
    <col min="2068" max="2068" width="12.7109375" style="54" customWidth="1"/>
    <col min="2069" max="2072" width="6.7109375" style="54" customWidth="1"/>
    <col min="2073" max="2073" width="7.85546875" style="54" bestFit="1" customWidth="1"/>
    <col min="2074" max="2074" width="12.7109375" style="54" customWidth="1"/>
    <col min="2075" max="2079" width="6.7109375" style="54" customWidth="1"/>
    <col min="2080" max="2080" width="12.7109375" style="54" customWidth="1"/>
    <col min="2081" max="2085" width="6.7109375" style="54" customWidth="1"/>
    <col min="2086" max="2115" width="9.140625" style="54" customWidth="1"/>
    <col min="2116" max="2116" width="6.7109375" style="54" customWidth="1"/>
    <col min="2117" max="2117" width="7" style="54" customWidth="1"/>
    <col min="2118" max="2121" width="9.140625" style="54" customWidth="1"/>
    <col min="2122" max="2150" width="9.140625" style="54"/>
    <col min="2151" max="2151" width="11.42578125" style="54" customWidth="1"/>
    <col min="2152" max="2304" width="9.140625" style="54"/>
    <col min="2305" max="2305" width="16.140625" style="54" customWidth="1"/>
    <col min="2306" max="2306" width="12.7109375" style="54" customWidth="1"/>
    <col min="2307" max="2310" width="6.7109375" style="54" customWidth="1"/>
    <col min="2311" max="2311" width="9.140625" style="54" customWidth="1"/>
    <col min="2312" max="2312" width="12.7109375" style="54" customWidth="1"/>
    <col min="2313" max="2316" width="6.7109375" style="54" customWidth="1"/>
    <col min="2317" max="2317" width="7.85546875" style="54" bestFit="1" customWidth="1"/>
    <col min="2318" max="2318" width="12.7109375" style="54" customWidth="1"/>
    <col min="2319" max="2322" width="6.7109375" style="54" customWidth="1"/>
    <col min="2323" max="2323" width="7.85546875" style="54" bestFit="1" customWidth="1"/>
    <col min="2324" max="2324" width="12.7109375" style="54" customWidth="1"/>
    <col min="2325" max="2328" width="6.7109375" style="54" customWidth="1"/>
    <col min="2329" max="2329" width="7.85546875" style="54" bestFit="1" customWidth="1"/>
    <col min="2330" max="2330" width="12.7109375" style="54" customWidth="1"/>
    <col min="2331" max="2335" width="6.7109375" style="54" customWidth="1"/>
    <col min="2336" max="2336" width="12.7109375" style="54" customWidth="1"/>
    <col min="2337" max="2341" width="6.7109375" style="54" customWidth="1"/>
    <col min="2342" max="2371" width="9.140625" style="54" customWidth="1"/>
    <col min="2372" max="2372" width="6.7109375" style="54" customWidth="1"/>
    <col min="2373" max="2373" width="7" style="54" customWidth="1"/>
    <col min="2374" max="2377" width="9.140625" style="54" customWidth="1"/>
    <col min="2378" max="2406" width="9.140625" style="54"/>
    <col min="2407" max="2407" width="11.42578125" style="54" customWidth="1"/>
    <col min="2408" max="2560" width="9.140625" style="54"/>
    <col min="2561" max="2561" width="16.140625" style="54" customWidth="1"/>
    <col min="2562" max="2562" width="12.7109375" style="54" customWidth="1"/>
    <col min="2563" max="2566" width="6.7109375" style="54" customWidth="1"/>
    <col min="2567" max="2567" width="9.140625" style="54" customWidth="1"/>
    <col min="2568" max="2568" width="12.7109375" style="54" customWidth="1"/>
    <col min="2569" max="2572" width="6.7109375" style="54" customWidth="1"/>
    <col min="2573" max="2573" width="7.85546875" style="54" bestFit="1" customWidth="1"/>
    <col min="2574" max="2574" width="12.7109375" style="54" customWidth="1"/>
    <col min="2575" max="2578" width="6.7109375" style="54" customWidth="1"/>
    <col min="2579" max="2579" width="7.85546875" style="54" bestFit="1" customWidth="1"/>
    <col min="2580" max="2580" width="12.7109375" style="54" customWidth="1"/>
    <col min="2581" max="2584" width="6.7109375" style="54" customWidth="1"/>
    <col min="2585" max="2585" width="7.85546875" style="54" bestFit="1" customWidth="1"/>
    <col min="2586" max="2586" width="12.7109375" style="54" customWidth="1"/>
    <col min="2587" max="2591" width="6.7109375" style="54" customWidth="1"/>
    <col min="2592" max="2592" width="12.7109375" style="54" customWidth="1"/>
    <col min="2593" max="2597" width="6.7109375" style="54" customWidth="1"/>
    <col min="2598" max="2627" width="9.140625" style="54" customWidth="1"/>
    <col min="2628" max="2628" width="6.7109375" style="54" customWidth="1"/>
    <col min="2629" max="2629" width="7" style="54" customWidth="1"/>
    <col min="2630" max="2633" width="9.140625" style="54" customWidth="1"/>
    <col min="2634" max="2662" width="9.140625" style="54"/>
    <col min="2663" max="2663" width="11.42578125" style="54" customWidth="1"/>
    <col min="2664" max="2816" width="9.140625" style="54"/>
    <col min="2817" max="2817" width="16.140625" style="54" customWidth="1"/>
    <col min="2818" max="2818" width="12.7109375" style="54" customWidth="1"/>
    <col min="2819" max="2822" width="6.7109375" style="54" customWidth="1"/>
    <col min="2823" max="2823" width="9.140625" style="54" customWidth="1"/>
    <col min="2824" max="2824" width="12.7109375" style="54" customWidth="1"/>
    <col min="2825" max="2828" width="6.7109375" style="54" customWidth="1"/>
    <col min="2829" max="2829" width="7.85546875" style="54" bestFit="1" customWidth="1"/>
    <col min="2830" max="2830" width="12.7109375" style="54" customWidth="1"/>
    <col min="2831" max="2834" width="6.7109375" style="54" customWidth="1"/>
    <col min="2835" max="2835" width="7.85546875" style="54" bestFit="1" customWidth="1"/>
    <col min="2836" max="2836" width="12.7109375" style="54" customWidth="1"/>
    <col min="2837" max="2840" width="6.7109375" style="54" customWidth="1"/>
    <col min="2841" max="2841" width="7.85546875" style="54" bestFit="1" customWidth="1"/>
    <col min="2842" max="2842" width="12.7109375" style="54" customWidth="1"/>
    <col min="2843" max="2847" width="6.7109375" style="54" customWidth="1"/>
    <col min="2848" max="2848" width="12.7109375" style="54" customWidth="1"/>
    <col min="2849" max="2853" width="6.7109375" style="54" customWidth="1"/>
    <col min="2854" max="2883" width="9.140625" style="54" customWidth="1"/>
    <col min="2884" max="2884" width="6.7109375" style="54" customWidth="1"/>
    <col min="2885" max="2885" width="7" style="54" customWidth="1"/>
    <col min="2886" max="2889" width="9.140625" style="54" customWidth="1"/>
    <col min="2890" max="2918" width="9.140625" style="54"/>
    <col min="2919" max="2919" width="11.42578125" style="54" customWidth="1"/>
    <col min="2920" max="3072" width="9.140625" style="54"/>
    <col min="3073" max="3073" width="16.140625" style="54" customWidth="1"/>
    <col min="3074" max="3074" width="12.7109375" style="54" customWidth="1"/>
    <col min="3075" max="3078" width="6.7109375" style="54" customWidth="1"/>
    <col min="3079" max="3079" width="9.140625" style="54" customWidth="1"/>
    <col min="3080" max="3080" width="12.7109375" style="54" customWidth="1"/>
    <col min="3081" max="3084" width="6.7109375" style="54" customWidth="1"/>
    <col min="3085" max="3085" width="7.85546875" style="54" bestFit="1" customWidth="1"/>
    <col min="3086" max="3086" width="12.7109375" style="54" customWidth="1"/>
    <col min="3087" max="3090" width="6.7109375" style="54" customWidth="1"/>
    <col min="3091" max="3091" width="7.85546875" style="54" bestFit="1" customWidth="1"/>
    <col min="3092" max="3092" width="12.7109375" style="54" customWidth="1"/>
    <col min="3093" max="3096" width="6.7109375" style="54" customWidth="1"/>
    <col min="3097" max="3097" width="7.85546875" style="54" bestFit="1" customWidth="1"/>
    <col min="3098" max="3098" width="12.7109375" style="54" customWidth="1"/>
    <col min="3099" max="3103" width="6.7109375" style="54" customWidth="1"/>
    <col min="3104" max="3104" width="12.7109375" style="54" customWidth="1"/>
    <col min="3105" max="3109" width="6.7109375" style="54" customWidth="1"/>
    <col min="3110" max="3139" width="9.140625" style="54" customWidth="1"/>
    <col min="3140" max="3140" width="6.7109375" style="54" customWidth="1"/>
    <col min="3141" max="3141" width="7" style="54" customWidth="1"/>
    <col min="3142" max="3145" width="9.140625" style="54" customWidth="1"/>
    <col min="3146" max="3174" width="9.140625" style="54"/>
    <col min="3175" max="3175" width="11.42578125" style="54" customWidth="1"/>
    <col min="3176" max="3328" width="9.140625" style="54"/>
    <col min="3329" max="3329" width="16.140625" style="54" customWidth="1"/>
    <col min="3330" max="3330" width="12.7109375" style="54" customWidth="1"/>
    <col min="3331" max="3334" width="6.7109375" style="54" customWidth="1"/>
    <col min="3335" max="3335" width="9.140625" style="54" customWidth="1"/>
    <col min="3336" max="3336" width="12.7109375" style="54" customWidth="1"/>
    <col min="3337" max="3340" width="6.7109375" style="54" customWidth="1"/>
    <col min="3341" max="3341" width="7.85546875" style="54" bestFit="1" customWidth="1"/>
    <col min="3342" max="3342" width="12.7109375" style="54" customWidth="1"/>
    <col min="3343" max="3346" width="6.7109375" style="54" customWidth="1"/>
    <col min="3347" max="3347" width="7.85546875" style="54" bestFit="1" customWidth="1"/>
    <col min="3348" max="3348" width="12.7109375" style="54" customWidth="1"/>
    <col min="3349" max="3352" width="6.7109375" style="54" customWidth="1"/>
    <col min="3353" max="3353" width="7.85546875" style="54" bestFit="1" customWidth="1"/>
    <col min="3354" max="3354" width="12.7109375" style="54" customWidth="1"/>
    <col min="3355" max="3359" width="6.7109375" style="54" customWidth="1"/>
    <col min="3360" max="3360" width="12.7109375" style="54" customWidth="1"/>
    <col min="3361" max="3365" width="6.7109375" style="54" customWidth="1"/>
    <col min="3366" max="3395" width="9.140625" style="54" customWidth="1"/>
    <col min="3396" max="3396" width="6.7109375" style="54" customWidth="1"/>
    <col min="3397" max="3397" width="7" style="54" customWidth="1"/>
    <col min="3398" max="3401" width="9.140625" style="54" customWidth="1"/>
    <col min="3402" max="3430" width="9.140625" style="54"/>
    <col min="3431" max="3431" width="11.42578125" style="54" customWidth="1"/>
    <col min="3432" max="3584" width="9.140625" style="54"/>
    <col min="3585" max="3585" width="16.140625" style="54" customWidth="1"/>
    <col min="3586" max="3586" width="12.7109375" style="54" customWidth="1"/>
    <col min="3587" max="3590" width="6.7109375" style="54" customWidth="1"/>
    <col min="3591" max="3591" width="9.140625" style="54" customWidth="1"/>
    <col min="3592" max="3592" width="12.7109375" style="54" customWidth="1"/>
    <col min="3593" max="3596" width="6.7109375" style="54" customWidth="1"/>
    <col min="3597" max="3597" width="7.85546875" style="54" bestFit="1" customWidth="1"/>
    <col min="3598" max="3598" width="12.7109375" style="54" customWidth="1"/>
    <col min="3599" max="3602" width="6.7109375" style="54" customWidth="1"/>
    <col min="3603" max="3603" width="7.85546875" style="54" bestFit="1" customWidth="1"/>
    <col min="3604" max="3604" width="12.7109375" style="54" customWidth="1"/>
    <col min="3605" max="3608" width="6.7109375" style="54" customWidth="1"/>
    <col min="3609" max="3609" width="7.85546875" style="54" bestFit="1" customWidth="1"/>
    <col min="3610" max="3610" width="12.7109375" style="54" customWidth="1"/>
    <col min="3611" max="3615" width="6.7109375" style="54" customWidth="1"/>
    <col min="3616" max="3616" width="12.7109375" style="54" customWidth="1"/>
    <col min="3617" max="3621" width="6.7109375" style="54" customWidth="1"/>
    <col min="3622" max="3651" width="9.140625" style="54" customWidth="1"/>
    <col min="3652" max="3652" width="6.7109375" style="54" customWidth="1"/>
    <col min="3653" max="3653" width="7" style="54" customWidth="1"/>
    <col min="3654" max="3657" width="9.140625" style="54" customWidth="1"/>
    <col min="3658" max="3686" width="9.140625" style="54"/>
    <col min="3687" max="3687" width="11.42578125" style="54" customWidth="1"/>
    <col min="3688" max="3840" width="9.140625" style="54"/>
    <col min="3841" max="3841" width="16.140625" style="54" customWidth="1"/>
    <col min="3842" max="3842" width="12.7109375" style="54" customWidth="1"/>
    <col min="3843" max="3846" width="6.7109375" style="54" customWidth="1"/>
    <col min="3847" max="3847" width="9.140625" style="54" customWidth="1"/>
    <col min="3848" max="3848" width="12.7109375" style="54" customWidth="1"/>
    <col min="3849" max="3852" width="6.7109375" style="54" customWidth="1"/>
    <col min="3853" max="3853" width="7.85546875" style="54" bestFit="1" customWidth="1"/>
    <col min="3854" max="3854" width="12.7109375" style="54" customWidth="1"/>
    <col min="3855" max="3858" width="6.7109375" style="54" customWidth="1"/>
    <col min="3859" max="3859" width="7.85546875" style="54" bestFit="1" customWidth="1"/>
    <col min="3860" max="3860" width="12.7109375" style="54" customWidth="1"/>
    <col min="3861" max="3864" width="6.7109375" style="54" customWidth="1"/>
    <col min="3865" max="3865" width="7.85546875" style="54" bestFit="1" customWidth="1"/>
    <col min="3866" max="3866" width="12.7109375" style="54" customWidth="1"/>
    <col min="3867" max="3871" width="6.7109375" style="54" customWidth="1"/>
    <col min="3872" max="3872" width="12.7109375" style="54" customWidth="1"/>
    <col min="3873" max="3877" width="6.7109375" style="54" customWidth="1"/>
    <col min="3878" max="3907" width="9.140625" style="54" customWidth="1"/>
    <col min="3908" max="3908" width="6.7109375" style="54" customWidth="1"/>
    <col min="3909" max="3909" width="7" style="54" customWidth="1"/>
    <col min="3910" max="3913" width="9.140625" style="54" customWidth="1"/>
    <col min="3914" max="3942" width="9.140625" style="54"/>
    <col min="3943" max="3943" width="11.42578125" style="54" customWidth="1"/>
    <col min="3944" max="4096" width="9.140625" style="54"/>
    <col min="4097" max="4097" width="16.140625" style="54" customWidth="1"/>
    <col min="4098" max="4098" width="12.7109375" style="54" customWidth="1"/>
    <col min="4099" max="4102" width="6.7109375" style="54" customWidth="1"/>
    <col min="4103" max="4103" width="9.140625" style="54" customWidth="1"/>
    <col min="4104" max="4104" width="12.7109375" style="54" customWidth="1"/>
    <col min="4105" max="4108" width="6.7109375" style="54" customWidth="1"/>
    <col min="4109" max="4109" width="7.85546875" style="54" bestFit="1" customWidth="1"/>
    <col min="4110" max="4110" width="12.7109375" style="54" customWidth="1"/>
    <col min="4111" max="4114" width="6.7109375" style="54" customWidth="1"/>
    <col min="4115" max="4115" width="7.85546875" style="54" bestFit="1" customWidth="1"/>
    <col min="4116" max="4116" width="12.7109375" style="54" customWidth="1"/>
    <col min="4117" max="4120" width="6.7109375" style="54" customWidth="1"/>
    <col min="4121" max="4121" width="7.85546875" style="54" bestFit="1" customWidth="1"/>
    <col min="4122" max="4122" width="12.7109375" style="54" customWidth="1"/>
    <col min="4123" max="4127" width="6.7109375" style="54" customWidth="1"/>
    <col min="4128" max="4128" width="12.7109375" style="54" customWidth="1"/>
    <col min="4129" max="4133" width="6.7109375" style="54" customWidth="1"/>
    <col min="4134" max="4163" width="9.140625" style="54" customWidth="1"/>
    <col min="4164" max="4164" width="6.7109375" style="54" customWidth="1"/>
    <col min="4165" max="4165" width="7" style="54" customWidth="1"/>
    <col min="4166" max="4169" width="9.140625" style="54" customWidth="1"/>
    <col min="4170" max="4198" width="9.140625" style="54"/>
    <col min="4199" max="4199" width="11.42578125" style="54" customWidth="1"/>
    <col min="4200" max="4352" width="9.140625" style="54"/>
    <col min="4353" max="4353" width="16.140625" style="54" customWidth="1"/>
    <col min="4354" max="4354" width="12.7109375" style="54" customWidth="1"/>
    <col min="4355" max="4358" width="6.7109375" style="54" customWidth="1"/>
    <col min="4359" max="4359" width="9.140625" style="54" customWidth="1"/>
    <col min="4360" max="4360" width="12.7109375" style="54" customWidth="1"/>
    <col min="4361" max="4364" width="6.7109375" style="54" customWidth="1"/>
    <col min="4365" max="4365" width="7.85546875" style="54" bestFit="1" customWidth="1"/>
    <col min="4366" max="4366" width="12.7109375" style="54" customWidth="1"/>
    <col min="4367" max="4370" width="6.7109375" style="54" customWidth="1"/>
    <col min="4371" max="4371" width="7.85546875" style="54" bestFit="1" customWidth="1"/>
    <col min="4372" max="4372" width="12.7109375" style="54" customWidth="1"/>
    <col min="4373" max="4376" width="6.7109375" style="54" customWidth="1"/>
    <col min="4377" max="4377" width="7.85546875" style="54" bestFit="1" customWidth="1"/>
    <col min="4378" max="4378" width="12.7109375" style="54" customWidth="1"/>
    <col min="4379" max="4383" width="6.7109375" style="54" customWidth="1"/>
    <col min="4384" max="4384" width="12.7109375" style="54" customWidth="1"/>
    <col min="4385" max="4389" width="6.7109375" style="54" customWidth="1"/>
    <col min="4390" max="4419" width="9.140625" style="54" customWidth="1"/>
    <col min="4420" max="4420" width="6.7109375" style="54" customWidth="1"/>
    <col min="4421" max="4421" width="7" style="54" customWidth="1"/>
    <col min="4422" max="4425" width="9.140625" style="54" customWidth="1"/>
    <col min="4426" max="4454" width="9.140625" style="54"/>
    <col min="4455" max="4455" width="11.42578125" style="54" customWidth="1"/>
    <col min="4456" max="4608" width="9.140625" style="54"/>
    <col min="4609" max="4609" width="16.140625" style="54" customWidth="1"/>
    <col min="4610" max="4610" width="12.7109375" style="54" customWidth="1"/>
    <col min="4611" max="4614" width="6.7109375" style="54" customWidth="1"/>
    <col min="4615" max="4615" width="9.140625" style="54" customWidth="1"/>
    <col min="4616" max="4616" width="12.7109375" style="54" customWidth="1"/>
    <col min="4617" max="4620" width="6.7109375" style="54" customWidth="1"/>
    <col min="4621" max="4621" width="7.85546875" style="54" bestFit="1" customWidth="1"/>
    <col min="4622" max="4622" width="12.7109375" style="54" customWidth="1"/>
    <col min="4623" max="4626" width="6.7109375" style="54" customWidth="1"/>
    <col min="4627" max="4627" width="7.85546875" style="54" bestFit="1" customWidth="1"/>
    <col min="4628" max="4628" width="12.7109375" style="54" customWidth="1"/>
    <col min="4629" max="4632" width="6.7109375" style="54" customWidth="1"/>
    <col min="4633" max="4633" width="7.85546875" style="54" bestFit="1" customWidth="1"/>
    <col min="4634" max="4634" width="12.7109375" style="54" customWidth="1"/>
    <col min="4635" max="4639" width="6.7109375" style="54" customWidth="1"/>
    <col min="4640" max="4640" width="12.7109375" style="54" customWidth="1"/>
    <col min="4641" max="4645" width="6.7109375" style="54" customWidth="1"/>
    <col min="4646" max="4675" width="9.140625" style="54" customWidth="1"/>
    <col min="4676" max="4676" width="6.7109375" style="54" customWidth="1"/>
    <col min="4677" max="4677" width="7" style="54" customWidth="1"/>
    <col min="4678" max="4681" width="9.140625" style="54" customWidth="1"/>
    <col min="4682" max="4710" width="9.140625" style="54"/>
    <col min="4711" max="4711" width="11.42578125" style="54" customWidth="1"/>
    <col min="4712" max="4864" width="9.140625" style="54"/>
    <col min="4865" max="4865" width="16.140625" style="54" customWidth="1"/>
    <col min="4866" max="4866" width="12.7109375" style="54" customWidth="1"/>
    <col min="4867" max="4870" width="6.7109375" style="54" customWidth="1"/>
    <col min="4871" max="4871" width="9.140625" style="54" customWidth="1"/>
    <col min="4872" max="4872" width="12.7109375" style="54" customWidth="1"/>
    <col min="4873" max="4876" width="6.7109375" style="54" customWidth="1"/>
    <col min="4877" max="4877" width="7.85546875" style="54" bestFit="1" customWidth="1"/>
    <col min="4878" max="4878" width="12.7109375" style="54" customWidth="1"/>
    <col min="4879" max="4882" width="6.7109375" style="54" customWidth="1"/>
    <col min="4883" max="4883" width="7.85546875" style="54" bestFit="1" customWidth="1"/>
    <col min="4884" max="4884" width="12.7109375" style="54" customWidth="1"/>
    <col min="4885" max="4888" width="6.7109375" style="54" customWidth="1"/>
    <col min="4889" max="4889" width="7.85546875" style="54" bestFit="1" customWidth="1"/>
    <col min="4890" max="4890" width="12.7109375" style="54" customWidth="1"/>
    <col min="4891" max="4895" width="6.7109375" style="54" customWidth="1"/>
    <col min="4896" max="4896" width="12.7109375" style="54" customWidth="1"/>
    <col min="4897" max="4901" width="6.7109375" style="54" customWidth="1"/>
    <col min="4902" max="4931" width="9.140625" style="54" customWidth="1"/>
    <col min="4932" max="4932" width="6.7109375" style="54" customWidth="1"/>
    <col min="4933" max="4933" width="7" style="54" customWidth="1"/>
    <col min="4934" max="4937" width="9.140625" style="54" customWidth="1"/>
    <col min="4938" max="4966" width="9.140625" style="54"/>
    <col min="4967" max="4967" width="11.42578125" style="54" customWidth="1"/>
    <col min="4968" max="5120" width="9.140625" style="54"/>
    <col min="5121" max="5121" width="16.140625" style="54" customWidth="1"/>
    <col min="5122" max="5122" width="12.7109375" style="54" customWidth="1"/>
    <col min="5123" max="5126" width="6.7109375" style="54" customWidth="1"/>
    <col min="5127" max="5127" width="9.140625" style="54" customWidth="1"/>
    <col min="5128" max="5128" width="12.7109375" style="54" customWidth="1"/>
    <col min="5129" max="5132" width="6.7109375" style="54" customWidth="1"/>
    <col min="5133" max="5133" width="7.85546875" style="54" bestFit="1" customWidth="1"/>
    <col min="5134" max="5134" width="12.7109375" style="54" customWidth="1"/>
    <col min="5135" max="5138" width="6.7109375" style="54" customWidth="1"/>
    <col min="5139" max="5139" width="7.85546875" style="54" bestFit="1" customWidth="1"/>
    <col min="5140" max="5140" width="12.7109375" style="54" customWidth="1"/>
    <col min="5141" max="5144" width="6.7109375" style="54" customWidth="1"/>
    <col min="5145" max="5145" width="7.85546875" style="54" bestFit="1" customWidth="1"/>
    <col min="5146" max="5146" width="12.7109375" style="54" customWidth="1"/>
    <col min="5147" max="5151" width="6.7109375" style="54" customWidth="1"/>
    <col min="5152" max="5152" width="12.7109375" style="54" customWidth="1"/>
    <col min="5153" max="5157" width="6.7109375" style="54" customWidth="1"/>
    <col min="5158" max="5187" width="9.140625" style="54" customWidth="1"/>
    <col min="5188" max="5188" width="6.7109375" style="54" customWidth="1"/>
    <col min="5189" max="5189" width="7" style="54" customWidth="1"/>
    <col min="5190" max="5193" width="9.140625" style="54" customWidth="1"/>
    <col min="5194" max="5222" width="9.140625" style="54"/>
    <col min="5223" max="5223" width="11.42578125" style="54" customWidth="1"/>
    <col min="5224" max="5376" width="9.140625" style="54"/>
    <col min="5377" max="5377" width="16.140625" style="54" customWidth="1"/>
    <col min="5378" max="5378" width="12.7109375" style="54" customWidth="1"/>
    <col min="5379" max="5382" width="6.7109375" style="54" customWidth="1"/>
    <col min="5383" max="5383" width="9.140625" style="54" customWidth="1"/>
    <col min="5384" max="5384" width="12.7109375" style="54" customWidth="1"/>
    <col min="5385" max="5388" width="6.7109375" style="54" customWidth="1"/>
    <col min="5389" max="5389" width="7.85546875" style="54" bestFit="1" customWidth="1"/>
    <col min="5390" max="5390" width="12.7109375" style="54" customWidth="1"/>
    <col min="5391" max="5394" width="6.7109375" style="54" customWidth="1"/>
    <col min="5395" max="5395" width="7.85546875" style="54" bestFit="1" customWidth="1"/>
    <col min="5396" max="5396" width="12.7109375" style="54" customWidth="1"/>
    <col min="5397" max="5400" width="6.7109375" style="54" customWidth="1"/>
    <col min="5401" max="5401" width="7.85546875" style="54" bestFit="1" customWidth="1"/>
    <col min="5402" max="5402" width="12.7109375" style="54" customWidth="1"/>
    <col min="5403" max="5407" width="6.7109375" style="54" customWidth="1"/>
    <col min="5408" max="5408" width="12.7109375" style="54" customWidth="1"/>
    <col min="5409" max="5413" width="6.7109375" style="54" customWidth="1"/>
    <col min="5414" max="5443" width="9.140625" style="54" customWidth="1"/>
    <col min="5444" max="5444" width="6.7109375" style="54" customWidth="1"/>
    <col min="5445" max="5445" width="7" style="54" customWidth="1"/>
    <col min="5446" max="5449" width="9.140625" style="54" customWidth="1"/>
    <col min="5450" max="5478" width="9.140625" style="54"/>
    <col min="5479" max="5479" width="11.42578125" style="54" customWidth="1"/>
    <col min="5480" max="5632" width="9.140625" style="54"/>
    <col min="5633" max="5633" width="16.140625" style="54" customWidth="1"/>
    <col min="5634" max="5634" width="12.7109375" style="54" customWidth="1"/>
    <col min="5635" max="5638" width="6.7109375" style="54" customWidth="1"/>
    <col min="5639" max="5639" width="9.140625" style="54" customWidth="1"/>
    <col min="5640" max="5640" width="12.7109375" style="54" customWidth="1"/>
    <col min="5641" max="5644" width="6.7109375" style="54" customWidth="1"/>
    <col min="5645" max="5645" width="7.85546875" style="54" bestFit="1" customWidth="1"/>
    <col min="5646" max="5646" width="12.7109375" style="54" customWidth="1"/>
    <col min="5647" max="5650" width="6.7109375" style="54" customWidth="1"/>
    <col min="5651" max="5651" width="7.85546875" style="54" bestFit="1" customWidth="1"/>
    <col min="5652" max="5652" width="12.7109375" style="54" customWidth="1"/>
    <col min="5653" max="5656" width="6.7109375" style="54" customWidth="1"/>
    <col min="5657" max="5657" width="7.85546875" style="54" bestFit="1" customWidth="1"/>
    <col min="5658" max="5658" width="12.7109375" style="54" customWidth="1"/>
    <col min="5659" max="5663" width="6.7109375" style="54" customWidth="1"/>
    <col min="5664" max="5664" width="12.7109375" style="54" customWidth="1"/>
    <col min="5665" max="5669" width="6.7109375" style="54" customWidth="1"/>
    <col min="5670" max="5699" width="9.140625" style="54" customWidth="1"/>
    <col min="5700" max="5700" width="6.7109375" style="54" customWidth="1"/>
    <col min="5701" max="5701" width="7" style="54" customWidth="1"/>
    <col min="5702" max="5705" width="9.140625" style="54" customWidth="1"/>
    <col min="5706" max="5734" width="9.140625" style="54"/>
    <col min="5735" max="5735" width="11.42578125" style="54" customWidth="1"/>
    <col min="5736" max="5888" width="9.140625" style="54"/>
    <col min="5889" max="5889" width="16.140625" style="54" customWidth="1"/>
    <col min="5890" max="5890" width="12.7109375" style="54" customWidth="1"/>
    <col min="5891" max="5894" width="6.7109375" style="54" customWidth="1"/>
    <col min="5895" max="5895" width="9.140625" style="54" customWidth="1"/>
    <col min="5896" max="5896" width="12.7109375" style="54" customWidth="1"/>
    <col min="5897" max="5900" width="6.7109375" style="54" customWidth="1"/>
    <col min="5901" max="5901" width="7.85546875" style="54" bestFit="1" customWidth="1"/>
    <col min="5902" max="5902" width="12.7109375" style="54" customWidth="1"/>
    <col min="5903" max="5906" width="6.7109375" style="54" customWidth="1"/>
    <col min="5907" max="5907" width="7.85546875" style="54" bestFit="1" customWidth="1"/>
    <col min="5908" max="5908" width="12.7109375" style="54" customWidth="1"/>
    <col min="5909" max="5912" width="6.7109375" style="54" customWidth="1"/>
    <col min="5913" max="5913" width="7.85546875" style="54" bestFit="1" customWidth="1"/>
    <col min="5914" max="5914" width="12.7109375" style="54" customWidth="1"/>
    <col min="5915" max="5919" width="6.7109375" style="54" customWidth="1"/>
    <col min="5920" max="5920" width="12.7109375" style="54" customWidth="1"/>
    <col min="5921" max="5925" width="6.7109375" style="54" customWidth="1"/>
    <col min="5926" max="5955" width="9.140625" style="54" customWidth="1"/>
    <col min="5956" max="5956" width="6.7109375" style="54" customWidth="1"/>
    <col min="5957" max="5957" width="7" style="54" customWidth="1"/>
    <col min="5958" max="5961" width="9.140625" style="54" customWidth="1"/>
    <col min="5962" max="5990" width="9.140625" style="54"/>
    <col min="5991" max="5991" width="11.42578125" style="54" customWidth="1"/>
    <col min="5992" max="6144" width="9.140625" style="54"/>
    <col min="6145" max="6145" width="16.140625" style="54" customWidth="1"/>
    <col min="6146" max="6146" width="12.7109375" style="54" customWidth="1"/>
    <col min="6147" max="6150" width="6.7109375" style="54" customWidth="1"/>
    <col min="6151" max="6151" width="9.140625" style="54" customWidth="1"/>
    <col min="6152" max="6152" width="12.7109375" style="54" customWidth="1"/>
    <col min="6153" max="6156" width="6.7109375" style="54" customWidth="1"/>
    <col min="6157" max="6157" width="7.85546875" style="54" bestFit="1" customWidth="1"/>
    <col min="6158" max="6158" width="12.7109375" style="54" customWidth="1"/>
    <col min="6159" max="6162" width="6.7109375" style="54" customWidth="1"/>
    <col min="6163" max="6163" width="7.85546875" style="54" bestFit="1" customWidth="1"/>
    <col min="6164" max="6164" width="12.7109375" style="54" customWidth="1"/>
    <col min="6165" max="6168" width="6.7109375" style="54" customWidth="1"/>
    <col min="6169" max="6169" width="7.85546875" style="54" bestFit="1" customWidth="1"/>
    <col min="6170" max="6170" width="12.7109375" style="54" customWidth="1"/>
    <col min="6171" max="6175" width="6.7109375" style="54" customWidth="1"/>
    <col min="6176" max="6176" width="12.7109375" style="54" customWidth="1"/>
    <col min="6177" max="6181" width="6.7109375" style="54" customWidth="1"/>
    <col min="6182" max="6211" width="9.140625" style="54" customWidth="1"/>
    <col min="6212" max="6212" width="6.7109375" style="54" customWidth="1"/>
    <col min="6213" max="6213" width="7" style="54" customWidth="1"/>
    <col min="6214" max="6217" width="9.140625" style="54" customWidth="1"/>
    <col min="6218" max="6246" width="9.140625" style="54"/>
    <col min="6247" max="6247" width="11.42578125" style="54" customWidth="1"/>
    <col min="6248" max="6400" width="9.140625" style="54"/>
    <col min="6401" max="6401" width="16.140625" style="54" customWidth="1"/>
    <col min="6402" max="6402" width="12.7109375" style="54" customWidth="1"/>
    <col min="6403" max="6406" width="6.7109375" style="54" customWidth="1"/>
    <col min="6407" max="6407" width="9.140625" style="54" customWidth="1"/>
    <col min="6408" max="6408" width="12.7109375" style="54" customWidth="1"/>
    <col min="6409" max="6412" width="6.7109375" style="54" customWidth="1"/>
    <col min="6413" max="6413" width="7.85546875" style="54" bestFit="1" customWidth="1"/>
    <col min="6414" max="6414" width="12.7109375" style="54" customWidth="1"/>
    <col min="6415" max="6418" width="6.7109375" style="54" customWidth="1"/>
    <col min="6419" max="6419" width="7.85546875" style="54" bestFit="1" customWidth="1"/>
    <col min="6420" max="6420" width="12.7109375" style="54" customWidth="1"/>
    <col min="6421" max="6424" width="6.7109375" style="54" customWidth="1"/>
    <col min="6425" max="6425" width="7.85546875" style="54" bestFit="1" customWidth="1"/>
    <col min="6426" max="6426" width="12.7109375" style="54" customWidth="1"/>
    <col min="6427" max="6431" width="6.7109375" style="54" customWidth="1"/>
    <col min="6432" max="6432" width="12.7109375" style="54" customWidth="1"/>
    <col min="6433" max="6437" width="6.7109375" style="54" customWidth="1"/>
    <col min="6438" max="6467" width="9.140625" style="54" customWidth="1"/>
    <col min="6468" max="6468" width="6.7109375" style="54" customWidth="1"/>
    <col min="6469" max="6469" width="7" style="54" customWidth="1"/>
    <col min="6470" max="6473" width="9.140625" style="54" customWidth="1"/>
    <col min="6474" max="6502" width="9.140625" style="54"/>
    <col min="6503" max="6503" width="11.42578125" style="54" customWidth="1"/>
    <col min="6504" max="6656" width="9.140625" style="54"/>
    <col min="6657" max="6657" width="16.140625" style="54" customWidth="1"/>
    <col min="6658" max="6658" width="12.7109375" style="54" customWidth="1"/>
    <col min="6659" max="6662" width="6.7109375" style="54" customWidth="1"/>
    <col min="6663" max="6663" width="9.140625" style="54" customWidth="1"/>
    <col min="6664" max="6664" width="12.7109375" style="54" customWidth="1"/>
    <col min="6665" max="6668" width="6.7109375" style="54" customWidth="1"/>
    <col min="6669" max="6669" width="7.85546875" style="54" bestFit="1" customWidth="1"/>
    <col min="6670" max="6670" width="12.7109375" style="54" customWidth="1"/>
    <col min="6671" max="6674" width="6.7109375" style="54" customWidth="1"/>
    <col min="6675" max="6675" width="7.85546875" style="54" bestFit="1" customWidth="1"/>
    <col min="6676" max="6676" width="12.7109375" style="54" customWidth="1"/>
    <col min="6677" max="6680" width="6.7109375" style="54" customWidth="1"/>
    <col min="6681" max="6681" width="7.85546875" style="54" bestFit="1" customWidth="1"/>
    <col min="6682" max="6682" width="12.7109375" style="54" customWidth="1"/>
    <col min="6683" max="6687" width="6.7109375" style="54" customWidth="1"/>
    <col min="6688" max="6688" width="12.7109375" style="54" customWidth="1"/>
    <col min="6689" max="6693" width="6.7109375" style="54" customWidth="1"/>
    <col min="6694" max="6723" width="9.140625" style="54" customWidth="1"/>
    <col min="6724" max="6724" width="6.7109375" style="54" customWidth="1"/>
    <col min="6725" max="6725" width="7" style="54" customWidth="1"/>
    <col min="6726" max="6729" width="9.140625" style="54" customWidth="1"/>
    <col min="6730" max="6758" width="9.140625" style="54"/>
    <col min="6759" max="6759" width="11.42578125" style="54" customWidth="1"/>
    <col min="6760" max="6912" width="9.140625" style="54"/>
    <col min="6913" max="6913" width="16.140625" style="54" customWidth="1"/>
    <col min="6914" max="6914" width="12.7109375" style="54" customWidth="1"/>
    <col min="6915" max="6918" width="6.7109375" style="54" customWidth="1"/>
    <col min="6919" max="6919" width="9.140625" style="54" customWidth="1"/>
    <col min="6920" max="6920" width="12.7109375" style="54" customWidth="1"/>
    <col min="6921" max="6924" width="6.7109375" style="54" customWidth="1"/>
    <col min="6925" max="6925" width="7.85546875" style="54" bestFit="1" customWidth="1"/>
    <col min="6926" max="6926" width="12.7109375" style="54" customWidth="1"/>
    <col min="6927" max="6930" width="6.7109375" style="54" customWidth="1"/>
    <col min="6931" max="6931" width="7.85546875" style="54" bestFit="1" customWidth="1"/>
    <col min="6932" max="6932" width="12.7109375" style="54" customWidth="1"/>
    <col min="6933" max="6936" width="6.7109375" style="54" customWidth="1"/>
    <col min="6937" max="6937" width="7.85546875" style="54" bestFit="1" customWidth="1"/>
    <col min="6938" max="6938" width="12.7109375" style="54" customWidth="1"/>
    <col min="6939" max="6943" width="6.7109375" style="54" customWidth="1"/>
    <col min="6944" max="6944" width="12.7109375" style="54" customWidth="1"/>
    <col min="6945" max="6949" width="6.7109375" style="54" customWidth="1"/>
    <col min="6950" max="6979" width="9.140625" style="54" customWidth="1"/>
    <col min="6980" max="6980" width="6.7109375" style="54" customWidth="1"/>
    <col min="6981" max="6981" width="7" style="54" customWidth="1"/>
    <col min="6982" max="6985" width="9.140625" style="54" customWidth="1"/>
    <col min="6986" max="7014" width="9.140625" style="54"/>
    <col min="7015" max="7015" width="11.42578125" style="54" customWidth="1"/>
    <col min="7016" max="7168" width="9.140625" style="54"/>
    <col min="7169" max="7169" width="16.140625" style="54" customWidth="1"/>
    <col min="7170" max="7170" width="12.7109375" style="54" customWidth="1"/>
    <col min="7171" max="7174" width="6.7109375" style="54" customWidth="1"/>
    <col min="7175" max="7175" width="9.140625" style="54" customWidth="1"/>
    <col min="7176" max="7176" width="12.7109375" style="54" customWidth="1"/>
    <col min="7177" max="7180" width="6.7109375" style="54" customWidth="1"/>
    <col min="7181" max="7181" width="7.85546875" style="54" bestFit="1" customWidth="1"/>
    <col min="7182" max="7182" width="12.7109375" style="54" customWidth="1"/>
    <col min="7183" max="7186" width="6.7109375" style="54" customWidth="1"/>
    <col min="7187" max="7187" width="7.85546875" style="54" bestFit="1" customWidth="1"/>
    <col min="7188" max="7188" width="12.7109375" style="54" customWidth="1"/>
    <col min="7189" max="7192" width="6.7109375" style="54" customWidth="1"/>
    <col min="7193" max="7193" width="7.85546875" style="54" bestFit="1" customWidth="1"/>
    <col min="7194" max="7194" width="12.7109375" style="54" customWidth="1"/>
    <col min="7195" max="7199" width="6.7109375" style="54" customWidth="1"/>
    <col min="7200" max="7200" width="12.7109375" style="54" customWidth="1"/>
    <col min="7201" max="7205" width="6.7109375" style="54" customWidth="1"/>
    <col min="7206" max="7235" width="9.140625" style="54" customWidth="1"/>
    <col min="7236" max="7236" width="6.7109375" style="54" customWidth="1"/>
    <col min="7237" max="7237" width="7" style="54" customWidth="1"/>
    <col min="7238" max="7241" width="9.140625" style="54" customWidth="1"/>
    <col min="7242" max="7270" width="9.140625" style="54"/>
    <col min="7271" max="7271" width="11.42578125" style="54" customWidth="1"/>
    <col min="7272" max="7424" width="9.140625" style="54"/>
    <col min="7425" max="7425" width="16.140625" style="54" customWidth="1"/>
    <col min="7426" max="7426" width="12.7109375" style="54" customWidth="1"/>
    <col min="7427" max="7430" width="6.7109375" style="54" customWidth="1"/>
    <col min="7431" max="7431" width="9.140625" style="54" customWidth="1"/>
    <col min="7432" max="7432" width="12.7109375" style="54" customWidth="1"/>
    <col min="7433" max="7436" width="6.7109375" style="54" customWidth="1"/>
    <col min="7437" max="7437" width="7.85546875" style="54" bestFit="1" customWidth="1"/>
    <col min="7438" max="7438" width="12.7109375" style="54" customWidth="1"/>
    <col min="7439" max="7442" width="6.7109375" style="54" customWidth="1"/>
    <col min="7443" max="7443" width="7.85546875" style="54" bestFit="1" customWidth="1"/>
    <col min="7444" max="7444" width="12.7109375" style="54" customWidth="1"/>
    <col min="7445" max="7448" width="6.7109375" style="54" customWidth="1"/>
    <col min="7449" max="7449" width="7.85546875" style="54" bestFit="1" customWidth="1"/>
    <col min="7450" max="7450" width="12.7109375" style="54" customWidth="1"/>
    <col min="7451" max="7455" width="6.7109375" style="54" customWidth="1"/>
    <col min="7456" max="7456" width="12.7109375" style="54" customWidth="1"/>
    <col min="7457" max="7461" width="6.7109375" style="54" customWidth="1"/>
    <col min="7462" max="7491" width="9.140625" style="54" customWidth="1"/>
    <col min="7492" max="7492" width="6.7109375" style="54" customWidth="1"/>
    <col min="7493" max="7493" width="7" style="54" customWidth="1"/>
    <col min="7494" max="7497" width="9.140625" style="54" customWidth="1"/>
    <col min="7498" max="7526" width="9.140625" style="54"/>
    <col min="7527" max="7527" width="11.42578125" style="54" customWidth="1"/>
    <col min="7528" max="7680" width="9.140625" style="54"/>
    <col min="7681" max="7681" width="16.140625" style="54" customWidth="1"/>
    <col min="7682" max="7682" width="12.7109375" style="54" customWidth="1"/>
    <col min="7683" max="7686" width="6.7109375" style="54" customWidth="1"/>
    <col min="7687" max="7687" width="9.140625" style="54" customWidth="1"/>
    <col min="7688" max="7688" width="12.7109375" style="54" customWidth="1"/>
    <col min="7689" max="7692" width="6.7109375" style="54" customWidth="1"/>
    <col min="7693" max="7693" width="7.85546875" style="54" bestFit="1" customWidth="1"/>
    <col min="7694" max="7694" width="12.7109375" style="54" customWidth="1"/>
    <col min="7695" max="7698" width="6.7109375" style="54" customWidth="1"/>
    <col min="7699" max="7699" width="7.85546875" style="54" bestFit="1" customWidth="1"/>
    <col min="7700" max="7700" width="12.7109375" style="54" customWidth="1"/>
    <col min="7701" max="7704" width="6.7109375" style="54" customWidth="1"/>
    <col min="7705" max="7705" width="7.85546875" style="54" bestFit="1" customWidth="1"/>
    <col min="7706" max="7706" width="12.7109375" style="54" customWidth="1"/>
    <col min="7707" max="7711" width="6.7109375" style="54" customWidth="1"/>
    <col min="7712" max="7712" width="12.7109375" style="54" customWidth="1"/>
    <col min="7713" max="7717" width="6.7109375" style="54" customWidth="1"/>
    <col min="7718" max="7747" width="9.140625" style="54" customWidth="1"/>
    <col min="7748" max="7748" width="6.7109375" style="54" customWidth="1"/>
    <col min="7749" max="7749" width="7" style="54" customWidth="1"/>
    <col min="7750" max="7753" width="9.140625" style="54" customWidth="1"/>
    <col min="7754" max="7782" width="9.140625" style="54"/>
    <col min="7783" max="7783" width="11.42578125" style="54" customWidth="1"/>
    <col min="7784" max="7936" width="9.140625" style="54"/>
    <col min="7937" max="7937" width="16.140625" style="54" customWidth="1"/>
    <col min="7938" max="7938" width="12.7109375" style="54" customWidth="1"/>
    <col min="7939" max="7942" width="6.7109375" style="54" customWidth="1"/>
    <col min="7943" max="7943" width="9.140625" style="54" customWidth="1"/>
    <col min="7944" max="7944" width="12.7109375" style="54" customWidth="1"/>
    <col min="7945" max="7948" width="6.7109375" style="54" customWidth="1"/>
    <col min="7949" max="7949" width="7.85546875" style="54" bestFit="1" customWidth="1"/>
    <col min="7950" max="7950" width="12.7109375" style="54" customWidth="1"/>
    <col min="7951" max="7954" width="6.7109375" style="54" customWidth="1"/>
    <col min="7955" max="7955" width="7.85546875" style="54" bestFit="1" customWidth="1"/>
    <col min="7956" max="7956" width="12.7109375" style="54" customWidth="1"/>
    <col min="7957" max="7960" width="6.7109375" style="54" customWidth="1"/>
    <col min="7961" max="7961" width="7.85546875" style="54" bestFit="1" customWidth="1"/>
    <col min="7962" max="7962" width="12.7109375" style="54" customWidth="1"/>
    <col min="7963" max="7967" width="6.7109375" style="54" customWidth="1"/>
    <col min="7968" max="7968" width="12.7109375" style="54" customWidth="1"/>
    <col min="7969" max="7973" width="6.7109375" style="54" customWidth="1"/>
    <col min="7974" max="8003" width="9.140625" style="54" customWidth="1"/>
    <col min="8004" max="8004" width="6.7109375" style="54" customWidth="1"/>
    <col min="8005" max="8005" width="7" style="54" customWidth="1"/>
    <col min="8006" max="8009" width="9.140625" style="54" customWidth="1"/>
    <col min="8010" max="8038" width="9.140625" style="54"/>
    <col min="8039" max="8039" width="11.42578125" style="54" customWidth="1"/>
    <col min="8040" max="8192" width="9.140625" style="54"/>
    <col min="8193" max="8193" width="16.140625" style="54" customWidth="1"/>
    <col min="8194" max="8194" width="12.7109375" style="54" customWidth="1"/>
    <col min="8195" max="8198" width="6.7109375" style="54" customWidth="1"/>
    <col min="8199" max="8199" width="9.140625" style="54" customWidth="1"/>
    <col min="8200" max="8200" width="12.7109375" style="54" customWidth="1"/>
    <col min="8201" max="8204" width="6.7109375" style="54" customWidth="1"/>
    <col min="8205" max="8205" width="7.85546875" style="54" bestFit="1" customWidth="1"/>
    <col min="8206" max="8206" width="12.7109375" style="54" customWidth="1"/>
    <col min="8207" max="8210" width="6.7109375" style="54" customWidth="1"/>
    <col min="8211" max="8211" width="7.85546875" style="54" bestFit="1" customWidth="1"/>
    <col min="8212" max="8212" width="12.7109375" style="54" customWidth="1"/>
    <col min="8213" max="8216" width="6.7109375" style="54" customWidth="1"/>
    <col min="8217" max="8217" width="7.85546875" style="54" bestFit="1" customWidth="1"/>
    <col min="8218" max="8218" width="12.7109375" style="54" customWidth="1"/>
    <col min="8219" max="8223" width="6.7109375" style="54" customWidth="1"/>
    <col min="8224" max="8224" width="12.7109375" style="54" customWidth="1"/>
    <col min="8225" max="8229" width="6.7109375" style="54" customWidth="1"/>
    <col min="8230" max="8259" width="9.140625" style="54" customWidth="1"/>
    <col min="8260" max="8260" width="6.7109375" style="54" customWidth="1"/>
    <col min="8261" max="8261" width="7" style="54" customWidth="1"/>
    <col min="8262" max="8265" width="9.140625" style="54" customWidth="1"/>
    <col min="8266" max="8294" width="9.140625" style="54"/>
    <col min="8295" max="8295" width="11.42578125" style="54" customWidth="1"/>
    <col min="8296" max="8448" width="9.140625" style="54"/>
    <col min="8449" max="8449" width="16.140625" style="54" customWidth="1"/>
    <col min="8450" max="8450" width="12.7109375" style="54" customWidth="1"/>
    <col min="8451" max="8454" width="6.7109375" style="54" customWidth="1"/>
    <col min="8455" max="8455" width="9.140625" style="54" customWidth="1"/>
    <col min="8456" max="8456" width="12.7109375" style="54" customWidth="1"/>
    <col min="8457" max="8460" width="6.7109375" style="54" customWidth="1"/>
    <col min="8461" max="8461" width="7.85546875" style="54" bestFit="1" customWidth="1"/>
    <col min="8462" max="8462" width="12.7109375" style="54" customWidth="1"/>
    <col min="8463" max="8466" width="6.7109375" style="54" customWidth="1"/>
    <col min="8467" max="8467" width="7.85546875" style="54" bestFit="1" customWidth="1"/>
    <col min="8468" max="8468" width="12.7109375" style="54" customWidth="1"/>
    <col min="8469" max="8472" width="6.7109375" style="54" customWidth="1"/>
    <col min="8473" max="8473" width="7.85546875" style="54" bestFit="1" customWidth="1"/>
    <col min="8474" max="8474" width="12.7109375" style="54" customWidth="1"/>
    <col min="8475" max="8479" width="6.7109375" style="54" customWidth="1"/>
    <col min="8480" max="8480" width="12.7109375" style="54" customWidth="1"/>
    <col min="8481" max="8485" width="6.7109375" style="54" customWidth="1"/>
    <col min="8486" max="8515" width="9.140625" style="54" customWidth="1"/>
    <col min="8516" max="8516" width="6.7109375" style="54" customWidth="1"/>
    <col min="8517" max="8517" width="7" style="54" customWidth="1"/>
    <col min="8518" max="8521" width="9.140625" style="54" customWidth="1"/>
    <col min="8522" max="8550" width="9.140625" style="54"/>
    <col min="8551" max="8551" width="11.42578125" style="54" customWidth="1"/>
    <col min="8552" max="8704" width="9.140625" style="54"/>
    <col min="8705" max="8705" width="16.140625" style="54" customWidth="1"/>
    <col min="8706" max="8706" width="12.7109375" style="54" customWidth="1"/>
    <col min="8707" max="8710" width="6.7109375" style="54" customWidth="1"/>
    <col min="8711" max="8711" width="9.140625" style="54" customWidth="1"/>
    <col min="8712" max="8712" width="12.7109375" style="54" customWidth="1"/>
    <col min="8713" max="8716" width="6.7109375" style="54" customWidth="1"/>
    <col min="8717" max="8717" width="7.85546875" style="54" bestFit="1" customWidth="1"/>
    <col min="8718" max="8718" width="12.7109375" style="54" customWidth="1"/>
    <col min="8719" max="8722" width="6.7109375" style="54" customWidth="1"/>
    <col min="8723" max="8723" width="7.85546875" style="54" bestFit="1" customWidth="1"/>
    <col min="8724" max="8724" width="12.7109375" style="54" customWidth="1"/>
    <col min="8725" max="8728" width="6.7109375" style="54" customWidth="1"/>
    <col min="8729" max="8729" width="7.85546875" style="54" bestFit="1" customWidth="1"/>
    <col min="8730" max="8730" width="12.7109375" style="54" customWidth="1"/>
    <col min="8731" max="8735" width="6.7109375" style="54" customWidth="1"/>
    <col min="8736" max="8736" width="12.7109375" style="54" customWidth="1"/>
    <col min="8737" max="8741" width="6.7109375" style="54" customWidth="1"/>
    <col min="8742" max="8771" width="9.140625" style="54" customWidth="1"/>
    <col min="8772" max="8772" width="6.7109375" style="54" customWidth="1"/>
    <col min="8773" max="8773" width="7" style="54" customWidth="1"/>
    <col min="8774" max="8777" width="9.140625" style="54" customWidth="1"/>
    <col min="8778" max="8806" width="9.140625" style="54"/>
    <col min="8807" max="8807" width="11.42578125" style="54" customWidth="1"/>
    <col min="8808" max="8960" width="9.140625" style="54"/>
    <col min="8961" max="8961" width="16.140625" style="54" customWidth="1"/>
    <col min="8962" max="8962" width="12.7109375" style="54" customWidth="1"/>
    <col min="8963" max="8966" width="6.7109375" style="54" customWidth="1"/>
    <col min="8967" max="8967" width="9.140625" style="54" customWidth="1"/>
    <col min="8968" max="8968" width="12.7109375" style="54" customWidth="1"/>
    <col min="8969" max="8972" width="6.7109375" style="54" customWidth="1"/>
    <col min="8973" max="8973" width="7.85546875" style="54" bestFit="1" customWidth="1"/>
    <col min="8974" max="8974" width="12.7109375" style="54" customWidth="1"/>
    <col min="8975" max="8978" width="6.7109375" style="54" customWidth="1"/>
    <col min="8979" max="8979" width="7.85546875" style="54" bestFit="1" customWidth="1"/>
    <col min="8980" max="8980" width="12.7109375" style="54" customWidth="1"/>
    <col min="8981" max="8984" width="6.7109375" style="54" customWidth="1"/>
    <col min="8985" max="8985" width="7.85546875" style="54" bestFit="1" customWidth="1"/>
    <col min="8986" max="8986" width="12.7109375" style="54" customWidth="1"/>
    <col min="8987" max="8991" width="6.7109375" style="54" customWidth="1"/>
    <col min="8992" max="8992" width="12.7109375" style="54" customWidth="1"/>
    <col min="8993" max="8997" width="6.7109375" style="54" customWidth="1"/>
    <col min="8998" max="9027" width="9.140625" style="54" customWidth="1"/>
    <col min="9028" max="9028" width="6.7109375" style="54" customWidth="1"/>
    <col min="9029" max="9029" width="7" style="54" customWidth="1"/>
    <col min="9030" max="9033" width="9.140625" style="54" customWidth="1"/>
    <col min="9034" max="9062" width="9.140625" style="54"/>
    <col min="9063" max="9063" width="11.42578125" style="54" customWidth="1"/>
    <col min="9064" max="9216" width="9.140625" style="54"/>
    <col min="9217" max="9217" width="16.140625" style="54" customWidth="1"/>
    <col min="9218" max="9218" width="12.7109375" style="54" customWidth="1"/>
    <col min="9219" max="9222" width="6.7109375" style="54" customWidth="1"/>
    <col min="9223" max="9223" width="9.140625" style="54" customWidth="1"/>
    <col min="9224" max="9224" width="12.7109375" style="54" customWidth="1"/>
    <col min="9225" max="9228" width="6.7109375" style="54" customWidth="1"/>
    <col min="9229" max="9229" width="7.85546875" style="54" bestFit="1" customWidth="1"/>
    <col min="9230" max="9230" width="12.7109375" style="54" customWidth="1"/>
    <col min="9231" max="9234" width="6.7109375" style="54" customWidth="1"/>
    <col min="9235" max="9235" width="7.85546875" style="54" bestFit="1" customWidth="1"/>
    <col min="9236" max="9236" width="12.7109375" style="54" customWidth="1"/>
    <col min="9237" max="9240" width="6.7109375" style="54" customWidth="1"/>
    <col min="9241" max="9241" width="7.85546875" style="54" bestFit="1" customWidth="1"/>
    <col min="9242" max="9242" width="12.7109375" style="54" customWidth="1"/>
    <col min="9243" max="9247" width="6.7109375" style="54" customWidth="1"/>
    <col min="9248" max="9248" width="12.7109375" style="54" customWidth="1"/>
    <col min="9249" max="9253" width="6.7109375" style="54" customWidth="1"/>
    <col min="9254" max="9283" width="9.140625" style="54" customWidth="1"/>
    <col min="9284" max="9284" width="6.7109375" style="54" customWidth="1"/>
    <col min="9285" max="9285" width="7" style="54" customWidth="1"/>
    <col min="9286" max="9289" width="9.140625" style="54" customWidth="1"/>
    <col min="9290" max="9318" width="9.140625" style="54"/>
    <col min="9319" max="9319" width="11.42578125" style="54" customWidth="1"/>
    <col min="9320" max="9472" width="9.140625" style="54"/>
    <col min="9473" max="9473" width="16.140625" style="54" customWidth="1"/>
    <col min="9474" max="9474" width="12.7109375" style="54" customWidth="1"/>
    <col min="9475" max="9478" width="6.7109375" style="54" customWidth="1"/>
    <col min="9479" max="9479" width="9.140625" style="54" customWidth="1"/>
    <col min="9480" max="9480" width="12.7109375" style="54" customWidth="1"/>
    <col min="9481" max="9484" width="6.7109375" style="54" customWidth="1"/>
    <col min="9485" max="9485" width="7.85546875" style="54" bestFit="1" customWidth="1"/>
    <col min="9486" max="9486" width="12.7109375" style="54" customWidth="1"/>
    <col min="9487" max="9490" width="6.7109375" style="54" customWidth="1"/>
    <col min="9491" max="9491" width="7.85546875" style="54" bestFit="1" customWidth="1"/>
    <col min="9492" max="9492" width="12.7109375" style="54" customWidth="1"/>
    <col min="9493" max="9496" width="6.7109375" style="54" customWidth="1"/>
    <col min="9497" max="9497" width="7.85546875" style="54" bestFit="1" customWidth="1"/>
    <col min="9498" max="9498" width="12.7109375" style="54" customWidth="1"/>
    <col min="9499" max="9503" width="6.7109375" style="54" customWidth="1"/>
    <col min="9504" max="9504" width="12.7109375" style="54" customWidth="1"/>
    <col min="9505" max="9509" width="6.7109375" style="54" customWidth="1"/>
    <col min="9510" max="9539" width="9.140625" style="54" customWidth="1"/>
    <col min="9540" max="9540" width="6.7109375" style="54" customWidth="1"/>
    <col min="9541" max="9541" width="7" style="54" customWidth="1"/>
    <col min="9542" max="9545" width="9.140625" style="54" customWidth="1"/>
    <col min="9546" max="9574" width="9.140625" style="54"/>
    <col min="9575" max="9575" width="11.42578125" style="54" customWidth="1"/>
    <col min="9576" max="9728" width="9.140625" style="54"/>
    <col min="9729" max="9729" width="16.140625" style="54" customWidth="1"/>
    <col min="9730" max="9730" width="12.7109375" style="54" customWidth="1"/>
    <col min="9731" max="9734" width="6.7109375" style="54" customWidth="1"/>
    <col min="9735" max="9735" width="9.140625" style="54" customWidth="1"/>
    <col min="9736" max="9736" width="12.7109375" style="54" customWidth="1"/>
    <col min="9737" max="9740" width="6.7109375" style="54" customWidth="1"/>
    <col min="9741" max="9741" width="7.85546875" style="54" bestFit="1" customWidth="1"/>
    <col min="9742" max="9742" width="12.7109375" style="54" customWidth="1"/>
    <col min="9743" max="9746" width="6.7109375" style="54" customWidth="1"/>
    <col min="9747" max="9747" width="7.85546875" style="54" bestFit="1" customWidth="1"/>
    <col min="9748" max="9748" width="12.7109375" style="54" customWidth="1"/>
    <col min="9749" max="9752" width="6.7109375" style="54" customWidth="1"/>
    <col min="9753" max="9753" width="7.85546875" style="54" bestFit="1" customWidth="1"/>
    <col min="9754" max="9754" width="12.7109375" style="54" customWidth="1"/>
    <col min="9755" max="9759" width="6.7109375" style="54" customWidth="1"/>
    <col min="9760" max="9760" width="12.7109375" style="54" customWidth="1"/>
    <col min="9761" max="9765" width="6.7109375" style="54" customWidth="1"/>
    <col min="9766" max="9795" width="9.140625" style="54" customWidth="1"/>
    <col min="9796" max="9796" width="6.7109375" style="54" customWidth="1"/>
    <col min="9797" max="9797" width="7" style="54" customWidth="1"/>
    <col min="9798" max="9801" width="9.140625" style="54" customWidth="1"/>
    <col min="9802" max="9830" width="9.140625" style="54"/>
    <col min="9831" max="9831" width="11.42578125" style="54" customWidth="1"/>
    <col min="9832" max="9984" width="9.140625" style="54"/>
    <col min="9985" max="9985" width="16.140625" style="54" customWidth="1"/>
    <col min="9986" max="9986" width="12.7109375" style="54" customWidth="1"/>
    <col min="9987" max="9990" width="6.7109375" style="54" customWidth="1"/>
    <col min="9991" max="9991" width="9.140625" style="54" customWidth="1"/>
    <col min="9992" max="9992" width="12.7109375" style="54" customWidth="1"/>
    <col min="9993" max="9996" width="6.7109375" style="54" customWidth="1"/>
    <col min="9997" max="9997" width="7.85546875" style="54" bestFit="1" customWidth="1"/>
    <col min="9998" max="9998" width="12.7109375" style="54" customWidth="1"/>
    <col min="9999" max="10002" width="6.7109375" style="54" customWidth="1"/>
    <col min="10003" max="10003" width="7.85546875" style="54" bestFit="1" customWidth="1"/>
    <col min="10004" max="10004" width="12.7109375" style="54" customWidth="1"/>
    <col min="10005" max="10008" width="6.7109375" style="54" customWidth="1"/>
    <col min="10009" max="10009" width="7.85546875" style="54" bestFit="1" customWidth="1"/>
    <col min="10010" max="10010" width="12.7109375" style="54" customWidth="1"/>
    <col min="10011" max="10015" width="6.7109375" style="54" customWidth="1"/>
    <col min="10016" max="10016" width="12.7109375" style="54" customWidth="1"/>
    <col min="10017" max="10021" width="6.7109375" style="54" customWidth="1"/>
    <col min="10022" max="10051" width="9.140625" style="54" customWidth="1"/>
    <col min="10052" max="10052" width="6.7109375" style="54" customWidth="1"/>
    <col min="10053" max="10053" width="7" style="54" customWidth="1"/>
    <col min="10054" max="10057" width="9.140625" style="54" customWidth="1"/>
    <col min="10058" max="10086" width="9.140625" style="54"/>
    <col min="10087" max="10087" width="11.42578125" style="54" customWidth="1"/>
    <col min="10088" max="10240" width="9.140625" style="54"/>
    <col min="10241" max="10241" width="16.140625" style="54" customWidth="1"/>
    <col min="10242" max="10242" width="12.7109375" style="54" customWidth="1"/>
    <col min="10243" max="10246" width="6.7109375" style="54" customWidth="1"/>
    <col min="10247" max="10247" width="9.140625" style="54" customWidth="1"/>
    <col min="10248" max="10248" width="12.7109375" style="54" customWidth="1"/>
    <col min="10249" max="10252" width="6.7109375" style="54" customWidth="1"/>
    <col min="10253" max="10253" width="7.85546875" style="54" bestFit="1" customWidth="1"/>
    <col min="10254" max="10254" width="12.7109375" style="54" customWidth="1"/>
    <col min="10255" max="10258" width="6.7109375" style="54" customWidth="1"/>
    <col min="10259" max="10259" width="7.85546875" style="54" bestFit="1" customWidth="1"/>
    <col min="10260" max="10260" width="12.7109375" style="54" customWidth="1"/>
    <col min="10261" max="10264" width="6.7109375" style="54" customWidth="1"/>
    <col min="10265" max="10265" width="7.85546875" style="54" bestFit="1" customWidth="1"/>
    <col min="10266" max="10266" width="12.7109375" style="54" customWidth="1"/>
    <col min="10267" max="10271" width="6.7109375" style="54" customWidth="1"/>
    <col min="10272" max="10272" width="12.7109375" style="54" customWidth="1"/>
    <col min="10273" max="10277" width="6.7109375" style="54" customWidth="1"/>
    <col min="10278" max="10307" width="9.140625" style="54" customWidth="1"/>
    <col min="10308" max="10308" width="6.7109375" style="54" customWidth="1"/>
    <col min="10309" max="10309" width="7" style="54" customWidth="1"/>
    <col min="10310" max="10313" width="9.140625" style="54" customWidth="1"/>
    <col min="10314" max="10342" width="9.140625" style="54"/>
    <col min="10343" max="10343" width="11.42578125" style="54" customWidth="1"/>
    <col min="10344" max="10496" width="9.140625" style="54"/>
    <col min="10497" max="10497" width="16.140625" style="54" customWidth="1"/>
    <col min="10498" max="10498" width="12.7109375" style="54" customWidth="1"/>
    <col min="10499" max="10502" width="6.7109375" style="54" customWidth="1"/>
    <col min="10503" max="10503" width="9.140625" style="54" customWidth="1"/>
    <col min="10504" max="10504" width="12.7109375" style="54" customWidth="1"/>
    <col min="10505" max="10508" width="6.7109375" style="54" customWidth="1"/>
    <col min="10509" max="10509" width="7.85546875" style="54" bestFit="1" customWidth="1"/>
    <col min="10510" max="10510" width="12.7109375" style="54" customWidth="1"/>
    <col min="10511" max="10514" width="6.7109375" style="54" customWidth="1"/>
    <col min="10515" max="10515" width="7.85546875" style="54" bestFit="1" customWidth="1"/>
    <col min="10516" max="10516" width="12.7109375" style="54" customWidth="1"/>
    <col min="10517" max="10520" width="6.7109375" style="54" customWidth="1"/>
    <col min="10521" max="10521" width="7.85546875" style="54" bestFit="1" customWidth="1"/>
    <col min="10522" max="10522" width="12.7109375" style="54" customWidth="1"/>
    <col min="10523" max="10527" width="6.7109375" style="54" customWidth="1"/>
    <col min="10528" max="10528" width="12.7109375" style="54" customWidth="1"/>
    <col min="10529" max="10533" width="6.7109375" style="54" customWidth="1"/>
    <col min="10534" max="10563" width="9.140625" style="54" customWidth="1"/>
    <col min="10564" max="10564" width="6.7109375" style="54" customWidth="1"/>
    <col min="10565" max="10565" width="7" style="54" customWidth="1"/>
    <col min="10566" max="10569" width="9.140625" style="54" customWidth="1"/>
    <col min="10570" max="10598" width="9.140625" style="54"/>
    <col min="10599" max="10599" width="11.42578125" style="54" customWidth="1"/>
    <col min="10600" max="10752" width="9.140625" style="54"/>
    <col min="10753" max="10753" width="16.140625" style="54" customWidth="1"/>
    <col min="10754" max="10754" width="12.7109375" style="54" customWidth="1"/>
    <col min="10755" max="10758" width="6.7109375" style="54" customWidth="1"/>
    <col min="10759" max="10759" width="9.140625" style="54" customWidth="1"/>
    <col min="10760" max="10760" width="12.7109375" style="54" customWidth="1"/>
    <col min="10761" max="10764" width="6.7109375" style="54" customWidth="1"/>
    <col min="10765" max="10765" width="7.85546875" style="54" bestFit="1" customWidth="1"/>
    <col min="10766" max="10766" width="12.7109375" style="54" customWidth="1"/>
    <col min="10767" max="10770" width="6.7109375" style="54" customWidth="1"/>
    <col min="10771" max="10771" width="7.85546875" style="54" bestFit="1" customWidth="1"/>
    <col min="10772" max="10772" width="12.7109375" style="54" customWidth="1"/>
    <col min="10773" max="10776" width="6.7109375" style="54" customWidth="1"/>
    <col min="10777" max="10777" width="7.85546875" style="54" bestFit="1" customWidth="1"/>
    <col min="10778" max="10778" width="12.7109375" style="54" customWidth="1"/>
    <col min="10779" max="10783" width="6.7109375" style="54" customWidth="1"/>
    <col min="10784" max="10784" width="12.7109375" style="54" customWidth="1"/>
    <col min="10785" max="10789" width="6.7109375" style="54" customWidth="1"/>
    <col min="10790" max="10819" width="9.140625" style="54" customWidth="1"/>
    <col min="10820" max="10820" width="6.7109375" style="54" customWidth="1"/>
    <col min="10821" max="10821" width="7" style="54" customWidth="1"/>
    <col min="10822" max="10825" width="9.140625" style="54" customWidth="1"/>
    <col min="10826" max="10854" width="9.140625" style="54"/>
    <col min="10855" max="10855" width="11.42578125" style="54" customWidth="1"/>
    <col min="10856" max="11008" width="9.140625" style="54"/>
    <col min="11009" max="11009" width="16.140625" style="54" customWidth="1"/>
    <col min="11010" max="11010" width="12.7109375" style="54" customWidth="1"/>
    <col min="11011" max="11014" width="6.7109375" style="54" customWidth="1"/>
    <col min="11015" max="11015" width="9.140625" style="54" customWidth="1"/>
    <col min="11016" max="11016" width="12.7109375" style="54" customWidth="1"/>
    <col min="11017" max="11020" width="6.7109375" style="54" customWidth="1"/>
    <col min="11021" max="11021" width="7.85546875" style="54" bestFit="1" customWidth="1"/>
    <col min="11022" max="11022" width="12.7109375" style="54" customWidth="1"/>
    <col min="11023" max="11026" width="6.7109375" style="54" customWidth="1"/>
    <col min="11027" max="11027" width="7.85546875" style="54" bestFit="1" customWidth="1"/>
    <col min="11028" max="11028" width="12.7109375" style="54" customWidth="1"/>
    <col min="11029" max="11032" width="6.7109375" style="54" customWidth="1"/>
    <col min="11033" max="11033" width="7.85546875" style="54" bestFit="1" customWidth="1"/>
    <col min="11034" max="11034" width="12.7109375" style="54" customWidth="1"/>
    <col min="11035" max="11039" width="6.7109375" style="54" customWidth="1"/>
    <col min="11040" max="11040" width="12.7109375" style="54" customWidth="1"/>
    <col min="11041" max="11045" width="6.7109375" style="54" customWidth="1"/>
    <col min="11046" max="11075" width="9.140625" style="54" customWidth="1"/>
    <col min="11076" max="11076" width="6.7109375" style="54" customWidth="1"/>
    <col min="11077" max="11077" width="7" style="54" customWidth="1"/>
    <col min="11078" max="11081" width="9.140625" style="54" customWidth="1"/>
    <col min="11082" max="11110" width="9.140625" style="54"/>
    <col min="11111" max="11111" width="11.42578125" style="54" customWidth="1"/>
    <col min="11112" max="11264" width="9.140625" style="54"/>
    <col min="11265" max="11265" width="16.140625" style="54" customWidth="1"/>
    <col min="11266" max="11266" width="12.7109375" style="54" customWidth="1"/>
    <col min="11267" max="11270" width="6.7109375" style="54" customWidth="1"/>
    <col min="11271" max="11271" width="9.140625" style="54" customWidth="1"/>
    <col min="11272" max="11272" width="12.7109375" style="54" customWidth="1"/>
    <col min="11273" max="11276" width="6.7109375" style="54" customWidth="1"/>
    <col min="11277" max="11277" width="7.85546875" style="54" bestFit="1" customWidth="1"/>
    <col min="11278" max="11278" width="12.7109375" style="54" customWidth="1"/>
    <col min="11279" max="11282" width="6.7109375" style="54" customWidth="1"/>
    <col min="11283" max="11283" width="7.85546875" style="54" bestFit="1" customWidth="1"/>
    <col min="11284" max="11284" width="12.7109375" style="54" customWidth="1"/>
    <col min="11285" max="11288" width="6.7109375" style="54" customWidth="1"/>
    <col min="11289" max="11289" width="7.85546875" style="54" bestFit="1" customWidth="1"/>
    <col min="11290" max="11290" width="12.7109375" style="54" customWidth="1"/>
    <col min="11291" max="11295" width="6.7109375" style="54" customWidth="1"/>
    <col min="11296" max="11296" width="12.7109375" style="54" customWidth="1"/>
    <col min="11297" max="11301" width="6.7109375" style="54" customWidth="1"/>
    <col min="11302" max="11331" width="9.140625" style="54" customWidth="1"/>
    <col min="11332" max="11332" width="6.7109375" style="54" customWidth="1"/>
    <col min="11333" max="11333" width="7" style="54" customWidth="1"/>
    <col min="11334" max="11337" width="9.140625" style="54" customWidth="1"/>
    <col min="11338" max="11366" width="9.140625" style="54"/>
    <col min="11367" max="11367" width="11.42578125" style="54" customWidth="1"/>
    <col min="11368" max="11520" width="9.140625" style="54"/>
    <col min="11521" max="11521" width="16.140625" style="54" customWidth="1"/>
    <col min="11522" max="11522" width="12.7109375" style="54" customWidth="1"/>
    <col min="11523" max="11526" width="6.7109375" style="54" customWidth="1"/>
    <col min="11527" max="11527" width="9.140625" style="54" customWidth="1"/>
    <col min="11528" max="11528" width="12.7109375" style="54" customWidth="1"/>
    <col min="11529" max="11532" width="6.7109375" style="54" customWidth="1"/>
    <col min="11533" max="11533" width="7.85546875" style="54" bestFit="1" customWidth="1"/>
    <col min="11534" max="11534" width="12.7109375" style="54" customWidth="1"/>
    <col min="11535" max="11538" width="6.7109375" style="54" customWidth="1"/>
    <col min="11539" max="11539" width="7.85546875" style="54" bestFit="1" customWidth="1"/>
    <col min="11540" max="11540" width="12.7109375" style="54" customWidth="1"/>
    <col min="11541" max="11544" width="6.7109375" style="54" customWidth="1"/>
    <col min="11545" max="11545" width="7.85546875" style="54" bestFit="1" customWidth="1"/>
    <col min="11546" max="11546" width="12.7109375" style="54" customWidth="1"/>
    <col min="11547" max="11551" width="6.7109375" style="54" customWidth="1"/>
    <col min="11552" max="11552" width="12.7109375" style="54" customWidth="1"/>
    <col min="11553" max="11557" width="6.7109375" style="54" customWidth="1"/>
    <col min="11558" max="11587" width="9.140625" style="54" customWidth="1"/>
    <col min="11588" max="11588" width="6.7109375" style="54" customWidth="1"/>
    <col min="11589" max="11589" width="7" style="54" customWidth="1"/>
    <col min="11590" max="11593" width="9.140625" style="54" customWidth="1"/>
    <col min="11594" max="11622" width="9.140625" style="54"/>
    <col min="11623" max="11623" width="11.42578125" style="54" customWidth="1"/>
    <col min="11624" max="11776" width="9.140625" style="54"/>
    <col min="11777" max="11777" width="16.140625" style="54" customWidth="1"/>
    <col min="11778" max="11778" width="12.7109375" style="54" customWidth="1"/>
    <col min="11779" max="11782" width="6.7109375" style="54" customWidth="1"/>
    <col min="11783" max="11783" width="9.140625" style="54" customWidth="1"/>
    <col min="11784" max="11784" width="12.7109375" style="54" customWidth="1"/>
    <col min="11785" max="11788" width="6.7109375" style="54" customWidth="1"/>
    <col min="11789" max="11789" width="7.85546875" style="54" bestFit="1" customWidth="1"/>
    <col min="11790" max="11790" width="12.7109375" style="54" customWidth="1"/>
    <col min="11791" max="11794" width="6.7109375" style="54" customWidth="1"/>
    <col min="11795" max="11795" width="7.85546875" style="54" bestFit="1" customWidth="1"/>
    <col min="11796" max="11796" width="12.7109375" style="54" customWidth="1"/>
    <col min="11797" max="11800" width="6.7109375" style="54" customWidth="1"/>
    <col min="11801" max="11801" width="7.85546875" style="54" bestFit="1" customWidth="1"/>
    <col min="11802" max="11802" width="12.7109375" style="54" customWidth="1"/>
    <col min="11803" max="11807" width="6.7109375" style="54" customWidth="1"/>
    <col min="11808" max="11808" width="12.7109375" style="54" customWidth="1"/>
    <col min="11809" max="11813" width="6.7109375" style="54" customWidth="1"/>
    <col min="11814" max="11843" width="9.140625" style="54" customWidth="1"/>
    <col min="11844" max="11844" width="6.7109375" style="54" customWidth="1"/>
    <col min="11845" max="11845" width="7" style="54" customWidth="1"/>
    <col min="11846" max="11849" width="9.140625" style="54" customWidth="1"/>
    <col min="11850" max="11878" width="9.140625" style="54"/>
    <col min="11879" max="11879" width="11.42578125" style="54" customWidth="1"/>
    <col min="11880" max="12032" width="9.140625" style="54"/>
    <col min="12033" max="12033" width="16.140625" style="54" customWidth="1"/>
    <col min="12034" max="12034" width="12.7109375" style="54" customWidth="1"/>
    <col min="12035" max="12038" width="6.7109375" style="54" customWidth="1"/>
    <col min="12039" max="12039" width="9.140625" style="54" customWidth="1"/>
    <col min="12040" max="12040" width="12.7109375" style="54" customWidth="1"/>
    <col min="12041" max="12044" width="6.7109375" style="54" customWidth="1"/>
    <col min="12045" max="12045" width="7.85546875" style="54" bestFit="1" customWidth="1"/>
    <col min="12046" max="12046" width="12.7109375" style="54" customWidth="1"/>
    <col min="12047" max="12050" width="6.7109375" style="54" customWidth="1"/>
    <col min="12051" max="12051" width="7.85546875" style="54" bestFit="1" customWidth="1"/>
    <col min="12052" max="12052" width="12.7109375" style="54" customWidth="1"/>
    <col min="12053" max="12056" width="6.7109375" style="54" customWidth="1"/>
    <col min="12057" max="12057" width="7.85546875" style="54" bestFit="1" customWidth="1"/>
    <col min="12058" max="12058" width="12.7109375" style="54" customWidth="1"/>
    <col min="12059" max="12063" width="6.7109375" style="54" customWidth="1"/>
    <col min="12064" max="12064" width="12.7109375" style="54" customWidth="1"/>
    <col min="12065" max="12069" width="6.7109375" style="54" customWidth="1"/>
    <col min="12070" max="12099" width="9.140625" style="54" customWidth="1"/>
    <col min="12100" max="12100" width="6.7109375" style="54" customWidth="1"/>
    <col min="12101" max="12101" width="7" style="54" customWidth="1"/>
    <col min="12102" max="12105" width="9.140625" style="54" customWidth="1"/>
    <col min="12106" max="12134" width="9.140625" style="54"/>
    <col min="12135" max="12135" width="11.42578125" style="54" customWidth="1"/>
    <col min="12136" max="12288" width="9.140625" style="54"/>
    <col min="12289" max="12289" width="16.140625" style="54" customWidth="1"/>
    <col min="12290" max="12290" width="12.7109375" style="54" customWidth="1"/>
    <col min="12291" max="12294" width="6.7109375" style="54" customWidth="1"/>
    <col min="12295" max="12295" width="9.140625" style="54" customWidth="1"/>
    <col min="12296" max="12296" width="12.7109375" style="54" customWidth="1"/>
    <col min="12297" max="12300" width="6.7109375" style="54" customWidth="1"/>
    <col min="12301" max="12301" width="7.85546875" style="54" bestFit="1" customWidth="1"/>
    <col min="12302" max="12302" width="12.7109375" style="54" customWidth="1"/>
    <col min="12303" max="12306" width="6.7109375" style="54" customWidth="1"/>
    <col min="12307" max="12307" width="7.85546875" style="54" bestFit="1" customWidth="1"/>
    <col min="12308" max="12308" width="12.7109375" style="54" customWidth="1"/>
    <col min="12309" max="12312" width="6.7109375" style="54" customWidth="1"/>
    <col min="12313" max="12313" width="7.85546875" style="54" bestFit="1" customWidth="1"/>
    <col min="12314" max="12314" width="12.7109375" style="54" customWidth="1"/>
    <col min="12315" max="12319" width="6.7109375" style="54" customWidth="1"/>
    <col min="12320" max="12320" width="12.7109375" style="54" customWidth="1"/>
    <col min="12321" max="12325" width="6.7109375" style="54" customWidth="1"/>
    <col min="12326" max="12355" width="9.140625" style="54" customWidth="1"/>
    <col min="12356" max="12356" width="6.7109375" style="54" customWidth="1"/>
    <col min="12357" max="12357" width="7" style="54" customWidth="1"/>
    <col min="12358" max="12361" width="9.140625" style="54" customWidth="1"/>
    <col min="12362" max="12390" width="9.140625" style="54"/>
    <col min="12391" max="12391" width="11.42578125" style="54" customWidth="1"/>
    <col min="12392" max="12544" width="9.140625" style="54"/>
    <col min="12545" max="12545" width="16.140625" style="54" customWidth="1"/>
    <col min="12546" max="12546" width="12.7109375" style="54" customWidth="1"/>
    <col min="12547" max="12550" width="6.7109375" style="54" customWidth="1"/>
    <col min="12551" max="12551" width="9.140625" style="54" customWidth="1"/>
    <col min="12552" max="12552" width="12.7109375" style="54" customWidth="1"/>
    <col min="12553" max="12556" width="6.7109375" style="54" customWidth="1"/>
    <col min="12557" max="12557" width="7.85546875" style="54" bestFit="1" customWidth="1"/>
    <col min="12558" max="12558" width="12.7109375" style="54" customWidth="1"/>
    <col min="12559" max="12562" width="6.7109375" style="54" customWidth="1"/>
    <col min="12563" max="12563" width="7.85546875" style="54" bestFit="1" customWidth="1"/>
    <col min="12564" max="12564" width="12.7109375" style="54" customWidth="1"/>
    <col min="12565" max="12568" width="6.7109375" style="54" customWidth="1"/>
    <col min="12569" max="12569" width="7.85546875" style="54" bestFit="1" customWidth="1"/>
    <col min="12570" max="12570" width="12.7109375" style="54" customWidth="1"/>
    <col min="12571" max="12575" width="6.7109375" style="54" customWidth="1"/>
    <col min="12576" max="12576" width="12.7109375" style="54" customWidth="1"/>
    <col min="12577" max="12581" width="6.7109375" style="54" customWidth="1"/>
    <col min="12582" max="12611" width="9.140625" style="54" customWidth="1"/>
    <col min="12612" max="12612" width="6.7109375" style="54" customWidth="1"/>
    <col min="12613" max="12613" width="7" style="54" customWidth="1"/>
    <col min="12614" max="12617" width="9.140625" style="54" customWidth="1"/>
    <col min="12618" max="12646" width="9.140625" style="54"/>
    <col min="12647" max="12647" width="11.42578125" style="54" customWidth="1"/>
    <col min="12648" max="12800" width="9.140625" style="54"/>
    <col min="12801" max="12801" width="16.140625" style="54" customWidth="1"/>
    <col min="12802" max="12802" width="12.7109375" style="54" customWidth="1"/>
    <col min="12803" max="12806" width="6.7109375" style="54" customWidth="1"/>
    <col min="12807" max="12807" width="9.140625" style="54" customWidth="1"/>
    <col min="12808" max="12808" width="12.7109375" style="54" customWidth="1"/>
    <col min="12809" max="12812" width="6.7109375" style="54" customWidth="1"/>
    <col min="12813" max="12813" width="7.85546875" style="54" bestFit="1" customWidth="1"/>
    <col min="12814" max="12814" width="12.7109375" style="54" customWidth="1"/>
    <col min="12815" max="12818" width="6.7109375" style="54" customWidth="1"/>
    <col min="12819" max="12819" width="7.85546875" style="54" bestFit="1" customWidth="1"/>
    <col min="12820" max="12820" width="12.7109375" style="54" customWidth="1"/>
    <col min="12821" max="12824" width="6.7109375" style="54" customWidth="1"/>
    <col min="12825" max="12825" width="7.85546875" style="54" bestFit="1" customWidth="1"/>
    <col min="12826" max="12826" width="12.7109375" style="54" customWidth="1"/>
    <col min="12827" max="12831" width="6.7109375" style="54" customWidth="1"/>
    <col min="12832" max="12832" width="12.7109375" style="54" customWidth="1"/>
    <col min="12833" max="12837" width="6.7109375" style="54" customWidth="1"/>
    <col min="12838" max="12867" width="9.140625" style="54" customWidth="1"/>
    <col min="12868" max="12868" width="6.7109375" style="54" customWidth="1"/>
    <col min="12869" max="12869" width="7" style="54" customWidth="1"/>
    <col min="12870" max="12873" width="9.140625" style="54" customWidth="1"/>
    <col min="12874" max="12902" width="9.140625" style="54"/>
    <col min="12903" max="12903" width="11.42578125" style="54" customWidth="1"/>
    <col min="12904" max="13056" width="9.140625" style="54"/>
    <col min="13057" max="13057" width="16.140625" style="54" customWidth="1"/>
    <col min="13058" max="13058" width="12.7109375" style="54" customWidth="1"/>
    <col min="13059" max="13062" width="6.7109375" style="54" customWidth="1"/>
    <col min="13063" max="13063" width="9.140625" style="54" customWidth="1"/>
    <col min="13064" max="13064" width="12.7109375" style="54" customWidth="1"/>
    <col min="13065" max="13068" width="6.7109375" style="54" customWidth="1"/>
    <col min="13069" max="13069" width="7.85546875" style="54" bestFit="1" customWidth="1"/>
    <col min="13070" max="13070" width="12.7109375" style="54" customWidth="1"/>
    <col min="13071" max="13074" width="6.7109375" style="54" customWidth="1"/>
    <col min="13075" max="13075" width="7.85546875" style="54" bestFit="1" customWidth="1"/>
    <col min="13076" max="13076" width="12.7109375" style="54" customWidth="1"/>
    <col min="13077" max="13080" width="6.7109375" style="54" customWidth="1"/>
    <col min="13081" max="13081" width="7.85546875" style="54" bestFit="1" customWidth="1"/>
    <col min="13082" max="13082" width="12.7109375" style="54" customWidth="1"/>
    <col min="13083" max="13087" width="6.7109375" style="54" customWidth="1"/>
    <col min="13088" max="13088" width="12.7109375" style="54" customWidth="1"/>
    <col min="13089" max="13093" width="6.7109375" style="54" customWidth="1"/>
    <col min="13094" max="13123" width="9.140625" style="54" customWidth="1"/>
    <col min="13124" max="13124" width="6.7109375" style="54" customWidth="1"/>
    <col min="13125" max="13125" width="7" style="54" customWidth="1"/>
    <col min="13126" max="13129" width="9.140625" style="54" customWidth="1"/>
    <col min="13130" max="13158" width="9.140625" style="54"/>
    <col min="13159" max="13159" width="11.42578125" style="54" customWidth="1"/>
    <col min="13160" max="13312" width="9.140625" style="54"/>
    <col min="13313" max="13313" width="16.140625" style="54" customWidth="1"/>
    <col min="13314" max="13314" width="12.7109375" style="54" customWidth="1"/>
    <col min="13315" max="13318" width="6.7109375" style="54" customWidth="1"/>
    <col min="13319" max="13319" width="9.140625" style="54" customWidth="1"/>
    <col min="13320" max="13320" width="12.7109375" style="54" customWidth="1"/>
    <col min="13321" max="13324" width="6.7109375" style="54" customWidth="1"/>
    <col min="13325" max="13325" width="7.85546875" style="54" bestFit="1" customWidth="1"/>
    <col min="13326" max="13326" width="12.7109375" style="54" customWidth="1"/>
    <col min="13327" max="13330" width="6.7109375" style="54" customWidth="1"/>
    <col min="13331" max="13331" width="7.85546875" style="54" bestFit="1" customWidth="1"/>
    <col min="13332" max="13332" width="12.7109375" style="54" customWidth="1"/>
    <col min="13333" max="13336" width="6.7109375" style="54" customWidth="1"/>
    <col min="13337" max="13337" width="7.85546875" style="54" bestFit="1" customWidth="1"/>
    <col min="13338" max="13338" width="12.7109375" style="54" customWidth="1"/>
    <col min="13339" max="13343" width="6.7109375" style="54" customWidth="1"/>
    <col min="13344" max="13344" width="12.7109375" style="54" customWidth="1"/>
    <col min="13345" max="13349" width="6.7109375" style="54" customWidth="1"/>
    <col min="13350" max="13379" width="9.140625" style="54" customWidth="1"/>
    <col min="13380" max="13380" width="6.7109375" style="54" customWidth="1"/>
    <col min="13381" max="13381" width="7" style="54" customWidth="1"/>
    <col min="13382" max="13385" width="9.140625" style="54" customWidth="1"/>
    <col min="13386" max="13414" width="9.140625" style="54"/>
    <col min="13415" max="13415" width="11.42578125" style="54" customWidth="1"/>
    <col min="13416" max="13568" width="9.140625" style="54"/>
    <col min="13569" max="13569" width="16.140625" style="54" customWidth="1"/>
    <col min="13570" max="13570" width="12.7109375" style="54" customWidth="1"/>
    <col min="13571" max="13574" width="6.7109375" style="54" customWidth="1"/>
    <col min="13575" max="13575" width="9.140625" style="54" customWidth="1"/>
    <col min="13576" max="13576" width="12.7109375" style="54" customWidth="1"/>
    <col min="13577" max="13580" width="6.7109375" style="54" customWidth="1"/>
    <col min="13581" max="13581" width="7.85546875" style="54" bestFit="1" customWidth="1"/>
    <col min="13582" max="13582" width="12.7109375" style="54" customWidth="1"/>
    <col min="13583" max="13586" width="6.7109375" style="54" customWidth="1"/>
    <col min="13587" max="13587" width="7.85546875" style="54" bestFit="1" customWidth="1"/>
    <col min="13588" max="13588" width="12.7109375" style="54" customWidth="1"/>
    <col min="13589" max="13592" width="6.7109375" style="54" customWidth="1"/>
    <col min="13593" max="13593" width="7.85546875" style="54" bestFit="1" customWidth="1"/>
    <col min="13594" max="13594" width="12.7109375" style="54" customWidth="1"/>
    <col min="13595" max="13599" width="6.7109375" style="54" customWidth="1"/>
    <col min="13600" max="13600" width="12.7109375" style="54" customWidth="1"/>
    <col min="13601" max="13605" width="6.7109375" style="54" customWidth="1"/>
    <col min="13606" max="13635" width="9.140625" style="54" customWidth="1"/>
    <col min="13636" max="13636" width="6.7109375" style="54" customWidth="1"/>
    <col min="13637" max="13637" width="7" style="54" customWidth="1"/>
    <col min="13638" max="13641" width="9.140625" style="54" customWidth="1"/>
    <col min="13642" max="13670" width="9.140625" style="54"/>
    <col min="13671" max="13671" width="11.42578125" style="54" customWidth="1"/>
    <col min="13672" max="13824" width="9.140625" style="54"/>
    <col min="13825" max="13825" width="16.140625" style="54" customWidth="1"/>
    <col min="13826" max="13826" width="12.7109375" style="54" customWidth="1"/>
    <col min="13827" max="13830" width="6.7109375" style="54" customWidth="1"/>
    <col min="13831" max="13831" width="9.140625" style="54" customWidth="1"/>
    <col min="13832" max="13832" width="12.7109375" style="54" customWidth="1"/>
    <col min="13833" max="13836" width="6.7109375" style="54" customWidth="1"/>
    <col min="13837" max="13837" width="7.85546875" style="54" bestFit="1" customWidth="1"/>
    <col min="13838" max="13838" width="12.7109375" style="54" customWidth="1"/>
    <col min="13839" max="13842" width="6.7109375" style="54" customWidth="1"/>
    <col min="13843" max="13843" width="7.85546875" style="54" bestFit="1" customWidth="1"/>
    <col min="13844" max="13844" width="12.7109375" style="54" customWidth="1"/>
    <col min="13845" max="13848" width="6.7109375" style="54" customWidth="1"/>
    <col min="13849" max="13849" width="7.85546875" style="54" bestFit="1" customWidth="1"/>
    <col min="13850" max="13850" width="12.7109375" style="54" customWidth="1"/>
    <col min="13851" max="13855" width="6.7109375" style="54" customWidth="1"/>
    <col min="13856" max="13856" width="12.7109375" style="54" customWidth="1"/>
    <col min="13857" max="13861" width="6.7109375" style="54" customWidth="1"/>
    <col min="13862" max="13891" width="9.140625" style="54" customWidth="1"/>
    <col min="13892" max="13892" width="6.7109375" style="54" customWidth="1"/>
    <col min="13893" max="13893" width="7" style="54" customWidth="1"/>
    <col min="13894" max="13897" width="9.140625" style="54" customWidth="1"/>
    <col min="13898" max="13926" width="9.140625" style="54"/>
    <col min="13927" max="13927" width="11.42578125" style="54" customWidth="1"/>
    <col min="13928" max="14080" width="9.140625" style="54"/>
    <col min="14081" max="14081" width="16.140625" style="54" customWidth="1"/>
    <col min="14082" max="14082" width="12.7109375" style="54" customWidth="1"/>
    <col min="14083" max="14086" width="6.7109375" style="54" customWidth="1"/>
    <col min="14087" max="14087" width="9.140625" style="54" customWidth="1"/>
    <col min="14088" max="14088" width="12.7109375" style="54" customWidth="1"/>
    <col min="14089" max="14092" width="6.7109375" style="54" customWidth="1"/>
    <col min="14093" max="14093" width="7.85546875" style="54" bestFit="1" customWidth="1"/>
    <col min="14094" max="14094" width="12.7109375" style="54" customWidth="1"/>
    <col min="14095" max="14098" width="6.7109375" style="54" customWidth="1"/>
    <col min="14099" max="14099" width="7.85546875" style="54" bestFit="1" customWidth="1"/>
    <col min="14100" max="14100" width="12.7109375" style="54" customWidth="1"/>
    <col min="14101" max="14104" width="6.7109375" style="54" customWidth="1"/>
    <col min="14105" max="14105" width="7.85546875" style="54" bestFit="1" customWidth="1"/>
    <col min="14106" max="14106" width="12.7109375" style="54" customWidth="1"/>
    <col min="14107" max="14111" width="6.7109375" style="54" customWidth="1"/>
    <col min="14112" max="14112" width="12.7109375" style="54" customWidth="1"/>
    <col min="14113" max="14117" width="6.7109375" style="54" customWidth="1"/>
    <col min="14118" max="14147" width="9.140625" style="54" customWidth="1"/>
    <col min="14148" max="14148" width="6.7109375" style="54" customWidth="1"/>
    <col min="14149" max="14149" width="7" style="54" customWidth="1"/>
    <col min="14150" max="14153" width="9.140625" style="54" customWidth="1"/>
    <col min="14154" max="14182" width="9.140625" style="54"/>
    <col min="14183" max="14183" width="11.42578125" style="54" customWidth="1"/>
    <col min="14184" max="14336" width="9.140625" style="54"/>
    <col min="14337" max="14337" width="16.140625" style="54" customWidth="1"/>
    <col min="14338" max="14338" width="12.7109375" style="54" customWidth="1"/>
    <col min="14339" max="14342" width="6.7109375" style="54" customWidth="1"/>
    <col min="14343" max="14343" width="9.140625" style="54" customWidth="1"/>
    <col min="14344" max="14344" width="12.7109375" style="54" customWidth="1"/>
    <col min="14345" max="14348" width="6.7109375" style="54" customWidth="1"/>
    <col min="14349" max="14349" width="7.85546875" style="54" bestFit="1" customWidth="1"/>
    <col min="14350" max="14350" width="12.7109375" style="54" customWidth="1"/>
    <col min="14351" max="14354" width="6.7109375" style="54" customWidth="1"/>
    <col min="14355" max="14355" width="7.85546875" style="54" bestFit="1" customWidth="1"/>
    <col min="14356" max="14356" width="12.7109375" style="54" customWidth="1"/>
    <col min="14357" max="14360" width="6.7109375" style="54" customWidth="1"/>
    <col min="14361" max="14361" width="7.85546875" style="54" bestFit="1" customWidth="1"/>
    <col min="14362" max="14362" width="12.7109375" style="54" customWidth="1"/>
    <col min="14363" max="14367" width="6.7109375" style="54" customWidth="1"/>
    <col min="14368" max="14368" width="12.7109375" style="54" customWidth="1"/>
    <col min="14369" max="14373" width="6.7109375" style="54" customWidth="1"/>
    <col min="14374" max="14403" width="9.140625" style="54" customWidth="1"/>
    <col min="14404" max="14404" width="6.7109375" style="54" customWidth="1"/>
    <col min="14405" max="14405" width="7" style="54" customWidth="1"/>
    <col min="14406" max="14409" width="9.140625" style="54" customWidth="1"/>
    <col min="14410" max="14438" width="9.140625" style="54"/>
    <col min="14439" max="14439" width="11.42578125" style="54" customWidth="1"/>
    <col min="14440" max="14592" width="9.140625" style="54"/>
    <col min="14593" max="14593" width="16.140625" style="54" customWidth="1"/>
    <col min="14594" max="14594" width="12.7109375" style="54" customWidth="1"/>
    <col min="14595" max="14598" width="6.7109375" style="54" customWidth="1"/>
    <col min="14599" max="14599" width="9.140625" style="54" customWidth="1"/>
    <col min="14600" max="14600" width="12.7109375" style="54" customWidth="1"/>
    <col min="14601" max="14604" width="6.7109375" style="54" customWidth="1"/>
    <col min="14605" max="14605" width="7.85546875" style="54" bestFit="1" customWidth="1"/>
    <col min="14606" max="14606" width="12.7109375" style="54" customWidth="1"/>
    <col min="14607" max="14610" width="6.7109375" style="54" customWidth="1"/>
    <col min="14611" max="14611" width="7.85546875" style="54" bestFit="1" customWidth="1"/>
    <col min="14612" max="14612" width="12.7109375" style="54" customWidth="1"/>
    <col min="14613" max="14616" width="6.7109375" style="54" customWidth="1"/>
    <col min="14617" max="14617" width="7.85546875" style="54" bestFit="1" customWidth="1"/>
    <col min="14618" max="14618" width="12.7109375" style="54" customWidth="1"/>
    <col min="14619" max="14623" width="6.7109375" style="54" customWidth="1"/>
    <col min="14624" max="14624" width="12.7109375" style="54" customWidth="1"/>
    <col min="14625" max="14629" width="6.7109375" style="54" customWidth="1"/>
    <col min="14630" max="14659" width="9.140625" style="54" customWidth="1"/>
    <col min="14660" max="14660" width="6.7109375" style="54" customWidth="1"/>
    <col min="14661" max="14661" width="7" style="54" customWidth="1"/>
    <col min="14662" max="14665" width="9.140625" style="54" customWidth="1"/>
    <col min="14666" max="14694" width="9.140625" style="54"/>
    <col min="14695" max="14695" width="11.42578125" style="54" customWidth="1"/>
    <col min="14696" max="14848" width="9.140625" style="54"/>
    <col min="14849" max="14849" width="16.140625" style="54" customWidth="1"/>
    <col min="14850" max="14850" width="12.7109375" style="54" customWidth="1"/>
    <col min="14851" max="14854" width="6.7109375" style="54" customWidth="1"/>
    <col min="14855" max="14855" width="9.140625" style="54" customWidth="1"/>
    <col min="14856" max="14856" width="12.7109375" style="54" customWidth="1"/>
    <col min="14857" max="14860" width="6.7109375" style="54" customWidth="1"/>
    <col min="14861" max="14861" width="7.85546875" style="54" bestFit="1" customWidth="1"/>
    <col min="14862" max="14862" width="12.7109375" style="54" customWidth="1"/>
    <col min="14863" max="14866" width="6.7109375" style="54" customWidth="1"/>
    <col min="14867" max="14867" width="7.85546875" style="54" bestFit="1" customWidth="1"/>
    <col min="14868" max="14868" width="12.7109375" style="54" customWidth="1"/>
    <col min="14869" max="14872" width="6.7109375" style="54" customWidth="1"/>
    <col min="14873" max="14873" width="7.85546875" style="54" bestFit="1" customWidth="1"/>
    <col min="14874" max="14874" width="12.7109375" style="54" customWidth="1"/>
    <col min="14875" max="14879" width="6.7109375" style="54" customWidth="1"/>
    <col min="14880" max="14880" width="12.7109375" style="54" customWidth="1"/>
    <col min="14881" max="14885" width="6.7109375" style="54" customWidth="1"/>
    <col min="14886" max="14915" width="9.140625" style="54" customWidth="1"/>
    <col min="14916" max="14916" width="6.7109375" style="54" customWidth="1"/>
    <col min="14917" max="14917" width="7" style="54" customWidth="1"/>
    <col min="14918" max="14921" width="9.140625" style="54" customWidth="1"/>
    <col min="14922" max="14950" width="9.140625" style="54"/>
    <col min="14951" max="14951" width="11.42578125" style="54" customWidth="1"/>
    <col min="14952" max="15104" width="9.140625" style="54"/>
    <col min="15105" max="15105" width="16.140625" style="54" customWidth="1"/>
    <col min="15106" max="15106" width="12.7109375" style="54" customWidth="1"/>
    <col min="15107" max="15110" width="6.7109375" style="54" customWidth="1"/>
    <col min="15111" max="15111" width="9.140625" style="54" customWidth="1"/>
    <col min="15112" max="15112" width="12.7109375" style="54" customWidth="1"/>
    <col min="15113" max="15116" width="6.7109375" style="54" customWidth="1"/>
    <col min="15117" max="15117" width="7.85546875" style="54" bestFit="1" customWidth="1"/>
    <col min="15118" max="15118" width="12.7109375" style="54" customWidth="1"/>
    <col min="15119" max="15122" width="6.7109375" style="54" customWidth="1"/>
    <col min="15123" max="15123" width="7.85546875" style="54" bestFit="1" customWidth="1"/>
    <col min="15124" max="15124" width="12.7109375" style="54" customWidth="1"/>
    <col min="15125" max="15128" width="6.7109375" style="54" customWidth="1"/>
    <col min="15129" max="15129" width="7.85546875" style="54" bestFit="1" customWidth="1"/>
    <col min="15130" max="15130" width="12.7109375" style="54" customWidth="1"/>
    <col min="15131" max="15135" width="6.7109375" style="54" customWidth="1"/>
    <col min="15136" max="15136" width="12.7109375" style="54" customWidth="1"/>
    <col min="15137" max="15141" width="6.7109375" style="54" customWidth="1"/>
    <col min="15142" max="15171" width="9.140625" style="54" customWidth="1"/>
    <col min="15172" max="15172" width="6.7109375" style="54" customWidth="1"/>
    <col min="15173" max="15173" width="7" style="54" customWidth="1"/>
    <col min="15174" max="15177" width="9.140625" style="54" customWidth="1"/>
    <col min="15178" max="15206" width="9.140625" style="54"/>
    <col min="15207" max="15207" width="11.42578125" style="54" customWidth="1"/>
    <col min="15208" max="15360" width="9.140625" style="54"/>
    <col min="15361" max="15361" width="16.140625" style="54" customWidth="1"/>
    <col min="15362" max="15362" width="12.7109375" style="54" customWidth="1"/>
    <col min="15363" max="15366" width="6.7109375" style="54" customWidth="1"/>
    <col min="15367" max="15367" width="9.140625" style="54" customWidth="1"/>
    <col min="15368" max="15368" width="12.7109375" style="54" customWidth="1"/>
    <col min="15369" max="15372" width="6.7109375" style="54" customWidth="1"/>
    <col min="15373" max="15373" width="7.85546875" style="54" bestFit="1" customWidth="1"/>
    <col min="15374" max="15374" width="12.7109375" style="54" customWidth="1"/>
    <col min="15375" max="15378" width="6.7109375" style="54" customWidth="1"/>
    <col min="15379" max="15379" width="7.85546875" style="54" bestFit="1" customWidth="1"/>
    <col min="15380" max="15380" width="12.7109375" style="54" customWidth="1"/>
    <col min="15381" max="15384" width="6.7109375" style="54" customWidth="1"/>
    <col min="15385" max="15385" width="7.85546875" style="54" bestFit="1" customWidth="1"/>
    <col min="15386" max="15386" width="12.7109375" style="54" customWidth="1"/>
    <col min="15387" max="15391" width="6.7109375" style="54" customWidth="1"/>
    <col min="15392" max="15392" width="12.7109375" style="54" customWidth="1"/>
    <col min="15393" max="15397" width="6.7109375" style="54" customWidth="1"/>
    <col min="15398" max="15427" width="9.140625" style="54" customWidth="1"/>
    <col min="15428" max="15428" width="6.7109375" style="54" customWidth="1"/>
    <col min="15429" max="15429" width="7" style="54" customWidth="1"/>
    <col min="15430" max="15433" width="9.140625" style="54" customWidth="1"/>
    <col min="15434" max="15462" width="9.140625" style="54"/>
    <col min="15463" max="15463" width="11.42578125" style="54" customWidth="1"/>
    <col min="15464" max="15616" width="9.140625" style="54"/>
    <col min="15617" max="15617" width="16.140625" style="54" customWidth="1"/>
    <col min="15618" max="15618" width="12.7109375" style="54" customWidth="1"/>
    <col min="15619" max="15622" width="6.7109375" style="54" customWidth="1"/>
    <col min="15623" max="15623" width="9.140625" style="54" customWidth="1"/>
    <col min="15624" max="15624" width="12.7109375" style="54" customWidth="1"/>
    <col min="15625" max="15628" width="6.7109375" style="54" customWidth="1"/>
    <col min="15629" max="15629" width="7.85546875" style="54" bestFit="1" customWidth="1"/>
    <col min="15630" max="15630" width="12.7109375" style="54" customWidth="1"/>
    <col min="15631" max="15634" width="6.7109375" style="54" customWidth="1"/>
    <col min="15635" max="15635" width="7.85546875" style="54" bestFit="1" customWidth="1"/>
    <col min="15636" max="15636" width="12.7109375" style="54" customWidth="1"/>
    <col min="15637" max="15640" width="6.7109375" style="54" customWidth="1"/>
    <col min="15641" max="15641" width="7.85546875" style="54" bestFit="1" customWidth="1"/>
    <col min="15642" max="15642" width="12.7109375" style="54" customWidth="1"/>
    <col min="15643" max="15647" width="6.7109375" style="54" customWidth="1"/>
    <col min="15648" max="15648" width="12.7109375" style="54" customWidth="1"/>
    <col min="15649" max="15653" width="6.7109375" style="54" customWidth="1"/>
    <col min="15654" max="15683" width="9.140625" style="54" customWidth="1"/>
    <col min="15684" max="15684" width="6.7109375" style="54" customWidth="1"/>
    <col min="15685" max="15685" width="7" style="54" customWidth="1"/>
    <col min="15686" max="15689" width="9.140625" style="54" customWidth="1"/>
    <col min="15690" max="15718" width="9.140625" style="54"/>
    <col min="15719" max="15719" width="11.42578125" style="54" customWidth="1"/>
    <col min="15720" max="15872" width="9.140625" style="54"/>
    <col min="15873" max="15873" width="16.140625" style="54" customWidth="1"/>
    <col min="15874" max="15874" width="12.7109375" style="54" customWidth="1"/>
    <col min="15875" max="15878" width="6.7109375" style="54" customWidth="1"/>
    <col min="15879" max="15879" width="9.140625" style="54" customWidth="1"/>
    <col min="15880" max="15880" width="12.7109375" style="54" customWidth="1"/>
    <col min="15881" max="15884" width="6.7109375" style="54" customWidth="1"/>
    <col min="15885" max="15885" width="7.85546875" style="54" bestFit="1" customWidth="1"/>
    <col min="15886" max="15886" width="12.7109375" style="54" customWidth="1"/>
    <col min="15887" max="15890" width="6.7109375" style="54" customWidth="1"/>
    <col min="15891" max="15891" width="7.85546875" style="54" bestFit="1" customWidth="1"/>
    <col min="15892" max="15892" width="12.7109375" style="54" customWidth="1"/>
    <col min="15893" max="15896" width="6.7109375" style="54" customWidth="1"/>
    <col min="15897" max="15897" width="7.85546875" style="54" bestFit="1" customWidth="1"/>
    <col min="15898" max="15898" width="12.7109375" style="54" customWidth="1"/>
    <col min="15899" max="15903" width="6.7109375" style="54" customWidth="1"/>
    <col min="15904" max="15904" width="12.7109375" style="54" customWidth="1"/>
    <col min="15905" max="15909" width="6.7109375" style="54" customWidth="1"/>
    <col min="15910" max="15939" width="9.140625" style="54" customWidth="1"/>
    <col min="15940" max="15940" width="6.7109375" style="54" customWidth="1"/>
    <col min="15941" max="15941" width="7" style="54" customWidth="1"/>
    <col min="15942" max="15945" width="9.140625" style="54" customWidth="1"/>
    <col min="15946" max="15974" width="9.140625" style="54"/>
    <col min="15975" max="15975" width="11.42578125" style="54" customWidth="1"/>
    <col min="15976" max="16128" width="9.140625" style="54"/>
    <col min="16129" max="16129" width="16.140625" style="54" customWidth="1"/>
    <col min="16130" max="16130" width="12.7109375" style="54" customWidth="1"/>
    <col min="16131" max="16134" width="6.7109375" style="54" customWidth="1"/>
    <col min="16135" max="16135" width="9.140625" style="54" customWidth="1"/>
    <col min="16136" max="16136" width="12.7109375" style="54" customWidth="1"/>
    <col min="16137" max="16140" width="6.7109375" style="54" customWidth="1"/>
    <col min="16141" max="16141" width="7.85546875" style="54" bestFit="1" customWidth="1"/>
    <col min="16142" max="16142" width="12.7109375" style="54" customWidth="1"/>
    <col min="16143" max="16146" width="6.7109375" style="54" customWidth="1"/>
    <col min="16147" max="16147" width="7.85546875" style="54" bestFit="1" customWidth="1"/>
    <col min="16148" max="16148" width="12.7109375" style="54" customWidth="1"/>
    <col min="16149" max="16152" width="6.7109375" style="54" customWidth="1"/>
    <col min="16153" max="16153" width="7.85546875" style="54" bestFit="1" customWidth="1"/>
    <col min="16154" max="16154" width="12.7109375" style="54" customWidth="1"/>
    <col min="16155" max="16159" width="6.7109375" style="54" customWidth="1"/>
    <col min="16160" max="16160" width="12.7109375" style="54" customWidth="1"/>
    <col min="16161" max="16165" width="6.7109375" style="54" customWidth="1"/>
    <col min="16166" max="16195" width="9.140625" style="54" customWidth="1"/>
    <col min="16196" max="16196" width="6.7109375" style="54" customWidth="1"/>
    <col min="16197" max="16197" width="7" style="54" customWidth="1"/>
    <col min="16198" max="16201" width="9.140625" style="54" customWidth="1"/>
    <col min="16202" max="16230" width="9.140625" style="54"/>
    <col min="16231" max="16231" width="11.42578125" style="54" customWidth="1"/>
    <col min="16232" max="16384" width="9.140625" style="54"/>
  </cols>
  <sheetData>
    <row r="2" spans="1:102" ht="15.75" x14ac:dyDescent="0.25">
      <c r="A2" s="271">
        <v>37412</v>
      </c>
      <c r="B2" s="272"/>
      <c r="C2" s="272"/>
      <c r="D2" s="272"/>
      <c r="E2" s="272"/>
      <c r="F2" s="272"/>
      <c r="G2" s="272">
        <v>37823</v>
      </c>
      <c r="H2" s="272"/>
      <c r="I2" s="272"/>
      <c r="J2" s="272"/>
      <c r="K2" s="272"/>
      <c r="L2" s="272"/>
      <c r="M2" s="272">
        <v>38602</v>
      </c>
      <c r="N2" s="272"/>
      <c r="O2" s="272"/>
      <c r="P2" s="272"/>
      <c r="Q2" s="272"/>
      <c r="R2" s="273"/>
      <c r="S2" s="52"/>
      <c r="T2" s="271">
        <v>39723</v>
      </c>
      <c r="U2" s="272"/>
      <c r="V2" s="272"/>
      <c r="W2" s="272"/>
      <c r="X2" s="273"/>
      <c r="Y2" s="52"/>
      <c r="Z2" s="271">
        <v>39954</v>
      </c>
      <c r="AA2" s="272"/>
      <c r="AB2" s="272"/>
      <c r="AC2" s="272"/>
      <c r="AD2" s="273"/>
      <c r="AE2" s="52"/>
      <c r="AF2" s="271" t="s">
        <v>74</v>
      </c>
      <c r="AG2" s="272"/>
      <c r="AH2" s="272"/>
      <c r="AI2" s="272"/>
      <c r="AJ2" s="273"/>
      <c r="AK2" s="52"/>
      <c r="AL2" s="271" t="s">
        <v>75</v>
      </c>
      <c r="AM2" s="272"/>
      <c r="AN2" s="272"/>
      <c r="AO2" s="272"/>
      <c r="AP2" s="273"/>
      <c r="AQ2" s="52"/>
      <c r="AR2" s="277" t="s">
        <v>76</v>
      </c>
      <c r="AS2" s="278"/>
      <c r="AT2" s="278"/>
      <c r="AU2" s="278"/>
      <c r="AV2" s="279"/>
      <c r="AW2" s="53"/>
      <c r="AX2" s="277" t="s">
        <v>77</v>
      </c>
      <c r="AY2" s="278"/>
      <c r="AZ2" s="278"/>
      <c r="BA2" s="278"/>
      <c r="BB2" s="279"/>
      <c r="BC2" s="53"/>
      <c r="BD2" s="271" t="s">
        <v>78</v>
      </c>
      <c r="BE2" s="272"/>
      <c r="BF2" s="272"/>
      <c r="BG2" s="272"/>
      <c r="BH2" s="273"/>
      <c r="BI2" s="52"/>
      <c r="BJ2" s="271" t="s">
        <v>79</v>
      </c>
      <c r="BK2" s="272"/>
      <c r="BL2" s="272"/>
      <c r="BM2" s="272"/>
      <c r="BN2" s="273"/>
      <c r="BO2" s="52"/>
      <c r="BP2" s="271">
        <v>41046</v>
      </c>
      <c r="BQ2" s="272"/>
      <c r="BR2" s="272"/>
      <c r="BS2" s="272"/>
      <c r="BT2" s="273"/>
      <c r="BU2" s="52"/>
      <c r="BV2" s="271">
        <v>41208</v>
      </c>
      <c r="BW2" s="272"/>
      <c r="BX2" s="272"/>
      <c r="BY2" s="272"/>
      <c r="BZ2" s="273"/>
      <c r="CA2" s="52"/>
      <c r="CB2" s="271">
        <v>41241</v>
      </c>
      <c r="CC2" s="272"/>
      <c r="CD2" s="272"/>
      <c r="CE2" s="272"/>
      <c r="CF2" s="273"/>
      <c r="CG2" s="52"/>
      <c r="CH2" s="271">
        <v>41429</v>
      </c>
      <c r="CI2" s="272"/>
      <c r="CJ2" s="272"/>
      <c r="CK2" s="272"/>
      <c r="CL2" s="273"/>
      <c r="CM2" s="52"/>
      <c r="CN2" s="271">
        <v>41808</v>
      </c>
      <c r="CO2" s="272"/>
      <c r="CP2" s="272"/>
      <c r="CQ2" s="272"/>
      <c r="CR2" s="273"/>
      <c r="CS2" s="52"/>
      <c r="CT2" s="271">
        <v>42278</v>
      </c>
      <c r="CU2" s="272"/>
      <c r="CV2" s="272"/>
      <c r="CW2" s="272"/>
      <c r="CX2" s="273"/>
    </row>
    <row r="3" spans="1:102" ht="15.75" x14ac:dyDescent="0.25">
      <c r="A3" s="55" t="s">
        <v>80</v>
      </c>
      <c r="B3" s="274" t="s">
        <v>80</v>
      </c>
      <c r="C3" s="275"/>
      <c r="D3" s="275"/>
      <c r="E3" s="275"/>
      <c r="F3" s="276"/>
      <c r="G3" s="56"/>
      <c r="H3" s="274" t="s">
        <v>80</v>
      </c>
      <c r="I3" s="275"/>
      <c r="J3" s="275"/>
      <c r="K3" s="275"/>
      <c r="L3" s="276"/>
      <c r="M3" s="57"/>
      <c r="N3" s="274" t="s">
        <v>80</v>
      </c>
      <c r="O3" s="275"/>
      <c r="P3" s="275"/>
      <c r="Q3" s="275"/>
      <c r="R3" s="276"/>
      <c r="S3" s="57"/>
      <c r="T3" s="274" t="s">
        <v>80</v>
      </c>
      <c r="U3" s="275"/>
      <c r="V3" s="275"/>
      <c r="W3" s="275"/>
      <c r="X3" s="276"/>
      <c r="Y3" s="57"/>
      <c r="Z3" s="274" t="s">
        <v>81</v>
      </c>
      <c r="AA3" s="275"/>
      <c r="AB3" s="275"/>
      <c r="AC3" s="275"/>
      <c r="AD3" s="276"/>
      <c r="AE3" s="58"/>
      <c r="AF3" s="274" t="s">
        <v>81</v>
      </c>
      <c r="AG3" s="275"/>
      <c r="AH3" s="275"/>
      <c r="AI3" s="275"/>
      <c r="AJ3" s="276"/>
      <c r="AK3" s="58"/>
      <c r="AL3" s="274" t="s">
        <v>81</v>
      </c>
      <c r="AM3" s="275"/>
      <c r="AN3" s="275"/>
      <c r="AO3" s="275"/>
      <c r="AP3" s="276"/>
      <c r="AQ3" s="59"/>
      <c r="AR3" s="282" t="s">
        <v>81</v>
      </c>
      <c r="AS3" s="280"/>
      <c r="AT3" s="280"/>
      <c r="AU3" s="280"/>
      <c r="AV3" s="281"/>
      <c r="AW3" s="60"/>
      <c r="AX3" s="280" t="s">
        <v>81</v>
      </c>
      <c r="AY3" s="280"/>
      <c r="AZ3" s="280"/>
      <c r="BA3" s="280"/>
      <c r="BB3" s="281"/>
      <c r="BC3" s="59"/>
      <c r="BD3" s="282" t="s">
        <v>81</v>
      </c>
      <c r="BE3" s="280"/>
      <c r="BF3" s="280"/>
      <c r="BG3" s="280"/>
      <c r="BH3" s="281"/>
      <c r="BI3" s="61"/>
      <c r="BJ3" s="280" t="s">
        <v>81</v>
      </c>
      <c r="BK3" s="280"/>
      <c r="BL3" s="280"/>
      <c r="BM3" s="280"/>
      <c r="BN3" s="281"/>
      <c r="BO3" s="61"/>
      <c r="BP3" s="280" t="s">
        <v>81</v>
      </c>
      <c r="BQ3" s="280"/>
      <c r="BR3" s="280"/>
      <c r="BS3" s="280"/>
      <c r="BT3" s="281"/>
      <c r="BU3" s="59"/>
      <c r="BV3" s="282" t="s">
        <v>81</v>
      </c>
      <c r="BW3" s="280"/>
      <c r="BX3" s="280"/>
      <c r="BY3" s="280"/>
      <c r="BZ3" s="281"/>
      <c r="CA3" s="59"/>
      <c r="CB3" s="282" t="s">
        <v>81</v>
      </c>
      <c r="CC3" s="280"/>
      <c r="CD3" s="280"/>
      <c r="CE3" s="280"/>
      <c r="CF3" s="281"/>
      <c r="CG3" s="59"/>
      <c r="CH3" s="282" t="s">
        <v>81</v>
      </c>
      <c r="CI3" s="280"/>
      <c r="CJ3" s="280"/>
      <c r="CK3" s="280"/>
      <c r="CL3" s="281"/>
      <c r="CM3" s="59"/>
      <c r="CN3" s="282" t="s">
        <v>81</v>
      </c>
      <c r="CO3" s="280"/>
      <c r="CP3" s="280"/>
      <c r="CQ3" s="280"/>
      <c r="CR3" s="281"/>
      <c r="CS3" s="59"/>
      <c r="CT3" s="282" t="s">
        <v>81</v>
      </c>
      <c r="CU3" s="280"/>
      <c r="CV3" s="280"/>
      <c r="CW3" s="280"/>
      <c r="CX3" s="281"/>
    </row>
    <row r="4" spans="1:102" x14ac:dyDescent="0.2">
      <c r="A4" s="62" t="s">
        <v>82</v>
      </c>
      <c r="B4" s="63">
        <f>AVERAGE(C4:F4)</f>
        <v>0</v>
      </c>
      <c r="C4" s="64">
        <v>0</v>
      </c>
      <c r="D4" s="64">
        <v>0</v>
      </c>
      <c r="E4" s="64">
        <v>0</v>
      </c>
      <c r="F4" s="65">
        <v>0</v>
      </c>
      <c r="G4" s="66" t="s">
        <v>83</v>
      </c>
      <c r="H4" s="63">
        <f>AVERAGE(I4:L4)</f>
        <v>1.25</v>
      </c>
      <c r="I4" s="64">
        <v>1</v>
      </c>
      <c r="J4" s="64">
        <v>1</v>
      </c>
      <c r="K4" s="64">
        <v>1</v>
      </c>
      <c r="L4" s="65">
        <v>2</v>
      </c>
      <c r="M4" s="66" t="s">
        <v>83</v>
      </c>
      <c r="N4" s="63">
        <f>AVERAGE(O4:R4)</f>
        <v>6.75</v>
      </c>
      <c r="O4" s="64">
        <v>2</v>
      </c>
      <c r="P4" s="64">
        <v>10</v>
      </c>
      <c r="Q4" s="64">
        <v>10</v>
      </c>
      <c r="R4" s="65">
        <v>5</v>
      </c>
      <c r="S4" s="66" t="s">
        <v>83</v>
      </c>
      <c r="T4" s="63" t="e">
        <f>AVERAGE(U4:X4)</f>
        <v>#DIV/0!</v>
      </c>
      <c r="U4" s="64"/>
      <c r="V4" s="64"/>
      <c r="W4" s="64"/>
      <c r="X4" s="65"/>
      <c r="Y4" s="66" t="s">
        <v>83</v>
      </c>
      <c r="Z4" s="63">
        <f>AVERAGE(AA4:AD4)</f>
        <v>9.3333333333333339</v>
      </c>
      <c r="AA4" s="64">
        <v>9</v>
      </c>
      <c r="AB4" s="64">
        <v>10</v>
      </c>
      <c r="AC4" s="64">
        <v>9</v>
      </c>
      <c r="AD4" s="65"/>
      <c r="AE4" s="66" t="s">
        <v>83</v>
      </c>
      <c r="AF4" s="63">
        <f>AVERAGE(AG4:AJ4)</f>
        <v>12.166666666666666</v>
      </c>
      <c r="AG4" s="64">
        <v>12</v>
      </c>
      <c r="AH4" s="64">
        <v>11</v>
      </c>
      <c r="AI4" s="64">
        <v>13.5</v>
      </c>
      <c r="AJ4" s="65"/>
      <c r="AK4" s="66" t="s">
        <v>83</v>
      </c>
      <c r="AL4" s="67" t="e">
        <f>AVERAGE(AM4:AP4)</f>
        <v>#DIV/0!</v>
      </c>
      <c r="AM4" s="64"/>
      <c r="AN4" s="64"/>
      <c r="AO4" s="64"/>
      <c r="AP4" s="65"/>
      <c r="AQ4" s="66" t="s">
        <v>83</v>
      </c>
      <c r="AR4" s="68">
        <f>AVERAGE(AS4:AV4)</f>
        <v>13.666666666666666</v>
      </c>
      <c r="AS4" s="69">
        <v>12</v>
      </c>
      <c r="AT4" s="69">
        <v>14</v>
      </c>
      <c r="AU4" s="69">
        <v>15</v>
      </c>
      <c r="AV4" s="65"/>
      <c r="AW4" s="66" t="s">
        <v>83</v>
      </c>
      <c r="AX4" s="68">
        <f>AVERAGE(AY4:BB4)</f>
        <v>7.666666666666667</v>
      </c>
      <c r="AY4" s="69">
        <v>6</v>
      </c>
      <c r="AZ4" s="69">
        <v>9</v>
      </c>
      <c r="BA4" s="69">
        <v>8</v>
      </c>
      <c r="BB4" s="65"/>
      <c r="BC4" s="66" t="s">
        <v>83</v>
      </c>
      <c r="BD4" s="68">
        <f t="shared" ref="BD4:BD12" si="0">AVERAGE(BE4:BH4)</f>
        <v>14</v>
      </c>
      <c r="BE4" s="54">
        <v>10</v>
      </c>
      <c r="BF4" s="54">
        <v>17</v>
      </c>
      <c r="BG4" s="54">
        <v>15</v>
      </c>
      <c r="BH4" s="65"/>
      <c r="BI4" s="66" t="s">
        <v>83</v>
      </c>
      <c r="BJ4" s="68">
        <f>AVERAGE(BK4:BN4)</f>
        <v>15.666666666666666</v>
      </c>
      <c r="BK4" s="54">
        <v>13</v>
      </c>
      <c r="BL4" s="54">
        <v>17</v>
      </c>
      <c r="BM4" s="54">
        <v>17</v>
      </c>
      <c r="BN4" s="65"/>
      <c r="BO4" s="66" t="s">
        <v>83</v>
      </c>
      <c r="BP4" s="68">
        <f>AVERAGE(BQ4:BS4)</f>
        <v>13</v>
      </c>
      <c r="BQ4" s="54">
        <v>10</v>
      </c>
      <c r="BR4" s="54">
        <v>14</v>
      </c>
      <c r="BS4" s="54">
        <v>15</v>
      </c>
      <c r="BT4" s="65"/>
      <c r="BU4" s="66" t="s">
        <v>83</v>
      </c>
      <c r="BV4" s="68">
        <f>AVERAGE(BW4:BY4)</f>
        <v>16.666666666666668</v>
      </c>
      <c r="BW4" s="54">
        <v>19</v>
      </c>
      <c r="BX4" s="54">
        <v>15</v>
      </c>
      <c r="BY4" s="54">
        <v>16</v>
      </c>
      <c r="BZ4" s="65"/>
      <c r="CA4" s="66" t="s">
        <v>83</v>
      </c>
      <c r="CB4" s="68">
        <f>AVERAGE(CC4:CE4)</f>
        <v>22.333333333333332</v>
      </c>
      <c r="CC4" s="54">
        <v>23</v>
      </c>
      <c r="CD4" s="54">
        <v>23</v>
      </c>
      <c r="CE4" s="54">
        <v>21</v>
      </c>
      <c r="CF4" s="65"/>
      <c r="CG4" s="66" t="s">
        <v>83</v>
      </c>
      <c r="CH4" s="68">
        <f>AVERAGE(CI4:CK4)</f>
        <v>18</v>
      </c>
      <c r="CI4" s="54">
        <v>19</v>
      </c>
      <c r="CJ4" s="54">
        <v>13</v>
      </c>
      <c r="CK4" s="54">
        <v>22</v>
      </c>
      <c r="CL4" s="65"/>
      <c r="CM4" s="66" t="s">
        <v>83</v>
      </c>
      <c r="CN4" s="68">
        <f>AVERAGE(CO4:CQ4)</f>
        <v>20.666666666666668</v>
      </c>
      <c r="CO4" s="54">
        <v>21</v>
      </c>
      <c r="CP4" s="54">
        <v>20</v>
      </c>
      <c r="CQ4" s="54">
        <v>21</v>
      </c>
      <c r="CR4" s="65"/>
      <c r="CS4" s="66" t="s">
        <v>83</v>
      </c>
      <c r="CT4" s="68">
        <f>AVERAGE(CU4:CW4)</f>
        <v>26.666666666666668</v>
      </c>
      <c r="CU4" s="54">
        <v>30</v>
      </c>
      <c r="CV4" s="54">
        <v>24</v>
      </c>
      <c r="CW4" s="54">
        <v>26</v>
      </c>
      <c r="CX4" s="65"/>
    </row>
    <row r="5" spans="1:102" x14ac:dyDescent="0.2">
      <c r="A5" s="70" t="s">
        <v>84</v>
      </c>
      <c r="B5" s="71">
        <f t="shared" ref="B5:B12" si="1">AVERAGE(C5:F5)</f>
        <v>0</v>
      </c>
      <c r="C5" s="72">
        <v>0</v>
      </c>
      <c r="D5" s="72">
        <v>0</v>
      </c>
      <c r="E5" s="72">
        <v>0</v>
      </c>
      <c r="F5" s="73">
        <v>0</v>
      </c>
      <c r="G5" s="74" t="s">
        <v>85</v>
      </c>
      <c r="H5" s="71">
        <f t="shared" ref="H5:H12" si="2">AVERAGE(I5:L5)</f>
        <v>1</v>
      </c>
      <c r="I5" s="72">
        <v>1</v>
      </c>
      <c r="J5" s="72">
        <v>1</v>
      </c>
      <c r="K5" s="72">
        <v>1</v>
      </c>
      <c r="L5" s="73">
        <v>1</v>
      </c>
      <c r="M5" s="74" t="s">
        <v>85</v>
      </c>
      <c r="N5" s="71">
        <f t="shared" ref="N5:N12" si="3">AVERAGE(O5:R5)</f>
        <v>4</v>
      </c>
      <c r="O5" s="72">
        <v>5</v>
      </c>
      <c r="P5" s="72">
        <v>5</v>
      </c>
      <c r="Q5" s="72">
        <v>3</v>
      </c>
      <c r="R5" s="73">
        <v>3</v>
      </c>
      <c r="S5" s="74" t="s">
        <v>85</v>
      </c>
      <c r="T5" s="71" t="e">
        <f t="shared" ref="T5:T12" si="4">AVERAGE(U5:X5)</f>
        <v>#DIV/0!</v>
      </c>
      <c r="U5" s="72"/>
      <c r="V5" s="72"/>
      <c r="W5" s="72"/>
      <c r="X5" s="73"/>
      <c r="Y5" s="74" t="s">
        <v>85</v>
      </c>
      <c r="Z5" s="71">
        <f t="shared" ref="Z5:Z12" si="5">AVERAGE(AA5:AD5)</f>
        <v>9</v>
      </c>
      <c r="AA5" s="72">
        <v>9</v>
      </c>
      <c r="AB5" s="72">
        <v>9</v>
      </c>
      <c r="AC5" s="72">
        <v>9</v>
      </c>
      <c r="AD5" s="73"/>
      <c r="AE5" s="74" t="s">
        <v>85</v>
      </c>
      <c r="AF5" s="71">
        <f t="shared" ref="AF5:AF12" si="6">AVERAGE(AG5:AJ5)</f>
        <v>17.166666666666668</v>
      </c>
      <c r="AG5" s="72">
        <v>15.5</v>
      </c>
      <c r="AH5" s="72">
        <v>19</v>
      </c>
      <c r="AI5" s="72">
        <v>17</v>
      </c>
      <c r="AJ5" s="73"/>
      <c r="AK5" s="74" t="s">
        <v>85</v>
      </c>
      <c r="AL5" s="75" t="e">
        <f t="shared" ref="AL5:AL12" si="7">AVERAGE(AM5:AP5)</f>
        <v>#DIV/0!</v>
      </c>
      <c r="AM5" s="72"/>
      <c r="AN5" s="72"/>
      <c r="AO5" s="72"/>
      <c r="AP5" s="73"/>
      <c r="AQ5" s="74" t="s">
        <v>85</v>
      </c>
      <c r="AR5" s="68">
        <f t="shared" ref="AR5:AR12" si="8">AVERAGE(AS5:AV5)</f>
        <v>20.333333333333332</v>
      </c>
      <c r="AS5" s="69">
        <v>18</v>
      </c>
      <c r="AT5" s="69">
        <v>23</v>
      </c>
      <c r="AU5" s="69">
        <v>20</v>
      </c>
      <c r="AV5" s="73"/>
      <c r="AW5" s="74" t="s">
        <v>85</v>
      </c>
      <c r="AX5" s="68">
        <f t="shared" ref="AX5:AX12" si="9">AVERAGE(AY5:BB5)</f>
        <v>14.666666666666666</v>
      </c>
      <c r="AY5" s="69">
        <v>12</v>
      </c>
      <c r="AZ5" s="69">
        <v>19</v>
      </c>
      <c r="BA5" s="69">
        <v>13</v>
      </c>
      <c r="BB5" s="73"/>
      <c r="BC5" s="74" t="s">
        <v>85</v>
      </c>
      <c r="BD5" s="68">
        <f t="shared" si="0"/>
        <v>17.666666666666668</v>
      </c>
      <c r="BE5" s="54">
        <v>20</v>
      </c>
      <c r="BF5" s="54">
        <v>16</v>
      </c>
      <c r="BG5" s="54">
        <v>17</v>
      </c>
      <c r="BH5" s="73"/>
      <c r="BI5" s="74" t="s">
        <v>85</v>
      </c>
      <c r="BJ5" s="68">
        <f t="shared" ref="BJ5:BJ12" si="10">AVERAGE(BK5:BN5)</f>
        <v>17.666666666666668</v>
      </c>
      <c r="BK5" s="54">
        <v>18</v>
      </c>
      <c r="BL5" s="54">
        <v>17</v>
      </c>
      <c r="BM5" s="54">
        <v>18</v>
      </c>
      <c r="BN5" s="73"/>
      <c r="BO5" s="74" t="s">
        <v>85</v>
      </c>
      <c r="BP5" s="68">
        <f t="shared" ref="BP5:BP12" si="11">AVERAGE(BQ5:BS5)</f>
        <v>22.666666666666668</v>
      </c>
      <c r="BQ5" s="54">
        <v>25</v>
      </c>
      <c r="BR5" s="54">
        <v>20</v>
      </c>
      <c r="BS5" s="54">
        <v>23</v>
      </c>
      <c r="BT5" s="73"/>
      <c r="BU5" s="74" t="s">
        <v>85</v>
      </c>
      <c r="BV5" s="68">
        <f t="shared" ref="BV5:BV12" si="12">AVERAGE(BW5:BY5)</f>
        <v>21.166666666666668</v>
      </c>
      <c r="BW5" s="54">
        <v>23</v>
      </c>
      <c r="BX5" s="54">
        <v>20</v>
      </c>
      <c r="BY5" s="54">
        <v>20.5</v>
      </c>
      <c r="BZ5" s="73"/>
      <c r="CA5" s="74" t="s">
        <v>85</v>
      </c>
      <c r="CB5" s="68">
        <f t="shared" ref="CB5:CB12" si="13">AVERAGE(CC5:CE5)</f>
        <v>27.666666666666668</v>
      </c>
      <c r="CC5" s="54">
        <v>30</v>
      </c>
      <c r="CD5" s="54">
        <v>28</v>
      </c>
      <c r="CE5" s="54">
        <v>25</v>
      </c>
      <c r="CF5" s="73"/>
      <c r="CG5" s="74" t="s">
        <v>85</v>
      </c>
      <c r="CH5" s="68">
        <f t="shared" ref="CH5:CH12" si="14">AVERAGE(CI5:CK5)</f>
        <v>19.666666666666668</v>
      </c>
      <c r="CI5" s="54">
        <v>20</v>
      </c>
      <c r="CJ5" s="54">
        <v>19</v>
      </c>
      <c r="CK5" s="54">
        <v>20</v>
      </c>
      <c r="CL5" s="73"/>
      <c r="CM5" s="74" t="s">
        <v>85</v>
      </c>
      <c r="CN5" s="68">
        <f t="shared" ref="CN5:CN12" si="15">AVERAGE(CO5:CQ5)</f>
        <v>23.666666666666668</v>
      </c>
      <c r="CO5" s="54">
        <v>23</v>
      </c>
      <c r="CP5" s="54">
        <v>24</v>
      </c>
      <c r="CQ5" s="54">
        <v>24</v>
      </c>
      <c r="CR5" s="73"/>
      <c r="CS5" s="74" t="s">
        <v>85</v>
      </c>
      <c r="CT5" s="68">
        <f t="shared" ref="CT5:CT12" si="16">AVERAGE(CU5:CW5)</f>
        <v>26.666666666666668</v>
      </c>
      <c r="CU5" s="54">
        <v>27</v>
      </c>
      <c r="CV5" s="54">
        <v>28</v>
      </c>
      <c r="CW5" s="54">
        <v>25</v>
      </c>
      <c r="CX5" s="73"/>
    </row>
    <row r="6" spans="1:102" x14ac:dyDescent="0.2">
      <c r="A6" s="70" t="s">
        <v>86</v>
      </c>
      <c r="B6" s="71">
        <f t="shared" si="1"/>
        <v>0</v>
      </c>
      <c r="C6" s="72">
        <v>0</v>
      </c>
      <c r="D6" s="72">
        <v>0</v>
      </c>
      <c r="E6" s="72">
        <v>0</v>
      </c>
      <c r="F6" s="73">
        <v>0</v>
      </c>
      <c r="G6" s="74" t="s">
        <v>87</v>
      </c>
      <c r="H6" s="71">
        <f t="shared" si="2"/>
        <v>3</v>
      </c>
      <c r="I6" s="72">
        <v>3</v>
      </c>
      <c r="J6" s="72">
        <v>4</v>
      </c>
      <c r="K6" s="72">
        <v>2</v>
      </c>
      <c r="L6" s="73"/>
      <c r="M6" s="74" t="s">
        <v>87</v>
      </c>
      <c r="N6" s="71">
        <f t="shared" si="3"/>
        <v>7.75</v>
      </c>
      <c r="O6" s="72">
        <v>7</v>
      </c>
      <c r="P6" s="72">
        <v>7</v>
      </c>
      <c r="Q6" s="72">
        <v>12</v>
      </c>
      <c r="R6" s="73">
        <v>5</v>
      </c>
      <c r="S6" s="74" t="s">
        <v>87</v>
      </c>
      <c r="T6" s="71" t="e">
        <f t="shared" si="4"/>
        <v>#DIV/0!</v>
      </c>
      <c r="U6" s="72"/>
      <c r="V6" s="72"/>
      <c r="W6" s="72"/>
      <c r="X6" s="73"/>
      <c r="Y6" s="74" t="s">
        <v>87</v>
      </c>
      <c r="Z6" s="71">
        <f t="shared" si="5"/>
        <v>10.333333333333334</v>
      </c>
      <c r="AA6" s="72">
        <v>9</v>
      </c>
      <c r="AB6" s="72">
        <v>12</v>
      </c>
      <c r="AC6" s="72">
        <v>10</v>
      </c>
      <c r="AD6" s="73"/>
      <c r="AE6" s="74" t="s">
        <v>87</v>
      </c>
      <c r="AF6" s="71">
        <f t="shared" si="6"/>
        <v>12.833333333333334</v>
      </c>
      <c r="AG6" s="72">
        <v>13</v>
      </c>
      <c r="AH6" s="72">
        <v>11.5</v>
      </c>
      <c r="AI6" s="72">
        <v>14</v>
      </c>
      <c r="AJ6" s="73"/>
      <c r="AK6" s="74" t="s">
        <v>87</v>
      </c>
      <c r="AL6" s="75" t="e">
        <f t="shared" si="7"/>
        <v>#DIV/0!</v>
      </c>
      <c r="AM6" s="72"/>
      <c r="AN6" s="72"/>
      <c r="AO6" s="72"/>
      <c r="AP6" s="73"/>
      <c r="AQ6" s="74" t="s">
        <v>87</v>
      </c>
      <c r="AR6" s="68">
        <f t="shared" si="8"/>
        <v>16.333333333333332</v>
      </c>
      <c r="AS6" s="69">
        <v>17</v>
      </c>
      <c r="AT6" s="69">
        <v>20</v>
      </c>
      <c r="AU6" s="69">
        <v>12</v>
      </c>
      <c r="AV6" s="73"/>
      <c r="AW6" s="74" t="s">
        <v>87</v>
      </c>
      <c r="AX6" s="68">
        <f t="shared" si="9"/>
        <v>17</v>
      </c>
      <c r="AY6" s="69">
        <v>16</v>
      </c>
      <c r="AZ6" s="69">
        <v>19</v>
      </c>
      <c r="BA6" s="69">
        <v>16</v>
      </c>
      <c r="BB6" s="73"/>
      <c r="BC6" s="74" t="s">
        <v>87</v>
      </c>
      <c r="BD6" s="68">
        <f t="shared" si="0"/>
        <v>16</v>
      </c>
      <c r="BE6" s="54">
        <v>17</v>
      </c>
      <c r="BF6" s="54">
        <v>15</v>
      </c>
      <c r="BG6" s="54">
        <v>16</v>
      </c>
      <c r="BH6" s="73"/>
      <c r="BI6" s="74" t="s">
        <v>87</v>
      </c>
      <c r="BJ6" s="68">
        <f t="shared" si="10"/>
        <v>14</v>
      </c>
      <c r="BK6" s="54">
        <v>15</v>
      </c>
      <c r="BL6" s="54">
        <v>11</v>
      </c>
      <c r="BM6" s="54">
        <v>16</v>
      </c>
      <c r="BN6" s="73"/>
      <c r="BO6" s="74" t="s">
        <v>87</v>
      </c>
      <c r="BP6" s="68">
        <f t="shared" si="11"/>
        <v>16</v>
      </c>
      <c r="BQ6" s="54">
        <v>16</v>
      </c>
      <c r="BR6" s="54">
        <v>14</v>
      </c>
      <c r="BS6" s="54">
        <v>18</v>
      </c>
      <c r="BT6" s="73"/>
      <c r="BU6" s="74" t="s">
        <v>87</v>
      </c>
      <c r="BV6" s="68">
        <f t="shared" si="12"/>
        <v>16.666666666666668</v>
      </c>
      <c r="BW6" s="54">
        <v>16</v>
      </c>
      <c r="BX6" s="54">
        <v>17</v>
      </c>
      <c r="BY6" s="54">
        <v>17</v>
      </c>
      <c r="BZ6" s="73"/>
      <c r="CA6" s="74" t="s">
        <v>87</v>
      </c>
      <c r="CB6" s="68">
        <f t="shared" si="13"/>
        <v>16</v>
      </c>
      <c r="CC6" s="54">
        <v>18</v>
      </c>
      <c r="CD6" s="54">
        <v>15</v>
      </c>
      <c r="CE6" s="54">
        <v>15</v>
      </c>
      <c r="CF6" s="73"/>
      <c r="CG6" s="74" t="s">
        <v>87</v>
      </c>
      <c r="CH6" s="68">
        <f t="shared" si="14"/>
        <v>21.666666666666668</v>
      </c>
      <c r="CI6" s="54">
        <v>20</v>
      </c>
      <c r="CJ6" s="54">
        <v>22</v>
      </c>
      <c r="CK6" s="54">
        <v>23</v>
      </c>
      <c r="CL6" s="73"/>
      <c r="CM6" s="74" t="s">
        <v>87</v>
      </c>
      <c r="CN6" s="68">
        <f t="shared" si="15"/>
        <v>25.666666666666668</v>
      </c>
      <c r="CO6" s="54">
        <v>24</v>
      </c>
      <c r="CP6" s="54">
        <v>23</v>
      </c>
      <c r="CQ6" s="54">
        <v>30</v>
      </c>
      <c r="CR6" s="73"/>
      <c r="CS6" s="74" t="s">
        <v>87</v>
      </c>
      <c r="CT6" s="68">
        <f t="shared" si="16"/>
        <v>17</v>
      </c>
      <c r="CU6" s="54">
        <v>14</v>
      </c>
      <c r="CV6" s="54">
        <v>21</v>
      </c>
      <c r="CW6" s="54">
        <v>16</v>
      </c>
      <c r="CX6" s="73"/>
    </row>
    <row r="7" spans="1:102" x14ac:dyDescent="0.2">
      <c r="A7" s="70" t="s">
        <v>88</v>
      </c>
      <c r="B7" s="71">
        <f t="shared" si="1"/>
        <v>0</v>
      </c>
      <c r="C7" s="72">
        <v>0</v>
      </c>
      <c r="D7" s="72">
        <v>0</v>
      </c>
      <c r="E7" s="72">
        <v>0</v>
      </c>
      <c r="F7" s="73">
        <v>0</v>
      </c>
      <c r="G7" s="74" t="s">
        <v>89</v>
      </c>
      <c r="H7" s="71">
        <f t="shared" si="2"/>
        <v>5.25</v>
      </c>
      <c r="I7" s="72">
        <v>5</v>
      </c>
      <c r="J7" s="72">
        <v>4</v>
      </c>
      <c r="K7" s="72">
        <v>4</v>
      </c>
      <c r="L7" s="73">
        <v>8</v>
      </c>
      <c r="M7" s="74" t="s">
        <v>89</v>
      </c>
      <c r="N7" s="71">
        <f t="shared" si="3"/>
        <v>9.5</v>
      </c>
      <c r="O7" s="72">
        <v>9</v>
      </c>
      <c r="P7" s="72">
        <v>10</v>
      </c>
      <c r="Q7" s="72"/>
      <c r="R7" s="73"/>
      <c r="S7" s="74" t="s">
        <v>89</v>
      </c>
      <c r="T7" s="71" t="e">
        <f t="shared" si="4"/>
        <v>#DIV/0!</v>
      </c>
      <c r="U7" s="72"/>
      <c r="V7" s="72"/>
      <c r="W7" s="72"/>
      <c r="X7" s="73"/>
      <c r="Y7" s="74" t="s">
        <v>89</v>
      </c>
      <c r="Z7" s="71">
        <f t="shared" si="5"/>
        <v>17</v>
      </c>
      <c r="AA7" s="72">
        <v>18</v>
      </c>
      <c r="AB7" s="72">
        <v>15</v>
      </c>
      <c r="AC7" s="72">
        <v>18</v>
      </c>
      <c r="AD7" s="73"/>
      <c r="AE7" s="74" t="s">
        <v>89</v>
      </c>
      <c r="AF7" s="71">
        <f t="shared" si="6"/>
        <v>16.166666666666668</v>
      </c>
      <c r="AG7" s="72">
        <v>14</v>
      </c>
      <c r="AH7" s="72">
        <v>15.5</v>
      </c>
      <c r="AI7" s="72">
        <v>19</v>
      </c>
      <c r="AJ7" s="73"/>
      <c r="AK7" s="74" t="s">
        <v>89</v>
      </c>
      <c r="AL7" s="75" t="e">
        <f t="shared" si="7"/>
        <v>#DIV/0!</v>
      </c>
      <c r="AM7" s="72"/>
      <c r="AN7" s="72"/>
      <c r="AO7" s="72"/>
      <c r="AP7" s="73"/>
      <c r="AQ7" s="74" t="s">
        <v>89</v>
      </c>
      <c r="AR7" s="68">
        <f t="shared" si="8"/>
        <v>24</v>
      </c>
      <c r="AS7" s="69">
        <v>26</v>
      </c>
      <c r="AT7" s="69">
        <v>22</v>
      </c>
      <c r="AU7" s="69">
        <v>24</v>
      </c>
      <c r="AV7" s="73"/>
      <c r="AW7" s="74" t="s">
        <v>89</v>
      </c>
      <c r="AX7" s="68">
        <f t="shared" si="9"/>
        <v>16.333333333333332</v>
      </c>
      <c r="AY7" s="69">
        <v>14</v>
      </c>
      <c r="AZ7" s="69">
        <v>20</v>
      </c>
      <c r="BA7" s="69">
        <v>15</v>
      </c>
      <c r="BB7" s="73"/>
      <c r="BC7" s="74" t="s">
        <v>89</v>
      </c>
      <c r="BD7" s="68">
        <f t="shared" si="0"/>
        <v>30.666666666666668</v>
      </c>
      <c r="BE7" s="54">
        <v>35</v>
      </c>
      <c r="BF7" s="54">
        <v>23</v>
      </c>
      <c r="BG7" s="54">
        <v>34</v>
      </c>
      <c r="BH7" s="73"/>
      <c r="BI7" s="74" t="s">
        <v>89</v>
      </c>
      <c r="BJ7" s="68">
        <f t="shared" si="10"/>
        <v>24.666666666666668</v>
      </c>
      <c r="BK7" s="54">
        <v>26</v>
      </c>
      <c r="BL7" s="54">
        <v>24</v>
      </c>
      <c r="BM7" s="54">
        <v>24</v>
      </c>
      <c r="BN7" s="73"/>
      <c r="BO7" s="74" t="s">
        <v>89</v>
      </c>
      <c r="BP7" s="68">
        <f t="shared" si="11"/>
        <v>22.666666666666668</v>
      </c>
      <c r="BQ7" s="54">
        <v>22</v>
      </c>
      <c r="BR7" s="54">
        <v>22</v>
      </c>
      <c r="BS7" s="54">
        <v>24</v>
      </c>
      <c r="BT7" s="73"/>
      <c r="BU7" s="74" t="s">
        <v>89</v>
      </c>
      <c r="BV7" s="68">
        <f t="shared" si="12"/>
        <v>31.666666666666668</v>
      </c>
      <c r="BW7" s="54">
        <v>30</v>
      </c>
      <c r="BX7" s="54">
        <v>32</v>
      </c>
      <c r="BY7" s="54">
        <v>33</v>
      </c>
      <c r="BZ7" s="73"/>
      <c r="CA7" s="74" t="s">
        <v>89</v>
      </c>
      <c r="CB7" s="68">
        <f t="shared" si="13"/>
        <v>23</v>
      </c>
      <c r="CC7" s="54">
        <v>24</v>
      </c>
      <c r="CD7" s="54">
        <v>20</v>
      </c>
      <c r="CE7" s="54">
        <v>25</v>
      </c>
      <c r="CF7" s="73"/>
      <c r="CG7" s="74" t="s">
        <v>89</v>
      </c>
      <c r="CH7" s="68">
        <f t="shared" si="14"/>
        <v>20.333333333333332</v>
      </c>
      <c r="CI7" s="54">
        <v>23</v>
      </c>
      <c r="CJ7" s="54">
        <v>16</v>
      </c>
      <c r="CK7" s="54">
        <v>22</v>
      </c>
      <c r="CL7" s="73"/>
      <c r="CM7" s="74" t="s">
        <v>89</v>
      </c>
      <c r="CN7" s="68">
        <f t="shared" si="15"/>
        <v>29</v>
      </c>
      <c r="CO7" s="54">
        <v>30</v>
      </c>
      <c r="CP7" s="54">
        <v>28</v>
      </c>
      <c r="CQ7" s="54">
        <v>29</v>
      </c>
      <c r="CR7" s="73"/>
      <c r="CS7" s="74" t="s">
        <v>89</v>
      </c>
      <c r="CT7" s="68">
        <f t="shared" si="16"/>
        <v>33.333333333333336</v>
      </c>
      <c r="CU7" s="54">
        <v>37</v>
      </c>
      <c r="CV7" s="54">
        <v>35</v>
      </c>
      <c r="CW7" s="54">
        <v>28</v>
      </c>
      <c r="CX7" s="73"/>
    </row>
    <row r="8" spans="1:102" x14ac:dyDescent="0.2">
      <c r="A8" s="70" t="s">
        <v>90</v>
      </c>
      <c r="B8" s="71">
        <f t="shared" si="1"/>
        <v>0</v>
      </c>
      <c r="C8" s="72">
        <v>0</v>
      </c>
      <c r="D8" s="72">
        <v>0</v>
      </c>
      <c r="E8" s="72">
        <v>0</v>
      </c>
      <c r="F8" s="73">
        <v>0</v>
      </c>
      <c r="G8" s="74" t="s">
        <v>91</v>
      </c>
      <c r="H8" s="71">
        <f t="shared" si="2"/>
        <v>5.333333333333333</v>
      </c>
      <c r="I8" s="72">
        <v>5</v>
      </c>
      <c r="J8" s="72">
        <v>6</v>
      </c>
      <c r="K8" s="72">
        <v>5</v>
      </c>
      <c r="L8" s="73"/>
      <c r="M8" s="74" t="s">
        <v>91</v>
      </c>
      <c r="N8" s="71">
        <f t="shared" si="3"/>
        <v>11</v>
      </c>
      <c r="O8" s="72">
        <v>10</v>
      </c>
      <c r="P8" s="72">
        <v>12</v>
      </c>
      <c r="Q8" s="72">
        <v>10</v>
      </c>
      <c r="R8" s="73">
        <v>12</v>
      </c>
      <c r="S8" s="74" t="s">
        <v>91</v>
      </c>
      <c r="T8" s="71" t="e">
        <f t="shared" si="4"/>
        <v>#DIV/0!</v>
      </c>
      <c r="U8" s="76"/>
      <c r="V8" s="76"/>
      <c r="W8" s="76"/>
      <c r="X8" s="73"/>
      <c r="Y8" s="74" t="s">
        <v>91</v>
      </c>
      <c r="Z8" s="71">
        <f t="shared" si="5"/>
        <v>18.666666666666668</v>
      </c>
      <c r="AA8" s="76">
        <v>19</v>
      </c>
      <c r="AB8" s="76">
        <v>18</v>
      </c>
      <c r="AC8" s="76">
        <v>19</v>
      </c>
      <c r="AD8" s="73"/>
      <c r="AE8" s="74" t="s">
        <v>91</v>
      </c>
      <c r="AF8" s="71">
        <f t="shared" si="6"/>
        <v>16.666666666666668</v>
      </c>
      <c r="AG8" s="72">
        <v>16.5</v>
      </c>
      <c r="AH8" s="72">
        <v>15</v>
      </c>
      <c r="AI8" s="72">
        <v>18.5</v>
      </c>
      <c r="AJ8" s="73"/>
      <c r="AK8" s="74" t="s">
        <v>91</v>
      </c>
      <c r="AL8" s="75" t="e">
        <f t="shared" si="7"/>
        <v>#DIV/0!</v>
      </c>
      <c r="AM8" s="72"/>
      <c r="AN8" s="72"/>
      <c r="AO8" s="72"/>
      <c r="AP8" s="73"/>
      <c r="AQ8" s="74" t="s">
        <v>91</v>
      </c>
      <c r="AR8" s="68">
        <f t="shared" si="8"/>
        <v>23.666666666666668</v>
      </c>
      <c r="AS8" s="69">
        <v>25</v>
      </c>
      <c r="AT8" s="69">
        <v>24</v>
      </c>
      <c r="AU8" s="69">
        <v>22</v>
      </c>
      <c r="AV8" s="73"/>
      <c r="AW8" s="74" t="s">
        <v>91</v>
      </c>
      <c r="AX8" s="68">
        <f t="shared" si="9"/>
        <v>16.666666666666668</v>
      </c>
      <c r="AY8" s="69">
        <v>19</v>
      </c>
      <c r="AZ8" s="69">
        <v>15</v>
      </c>
      <c r="BA8" s="69">
        <v>16</v>
      </c>
      <c r="BB8" s="73"/>
      <c r="BC8" s="74" t="s">
        <v>91</v>
      </c>
      <c r="BD8" s="68">
        <f t="shared" si="0"/>
        <v>25.666666666666668</v>
      </c>
      <c r="BE8" s="54">
        <v>26</v>
      </c>
      <c r="BF8" s="54">
        <v>24</v>
      </c>
      <c r="BG8" s="54">
        <v>27</v>
      </c>
      <c r="BH8" s="73"/>
      <c r="BI8" s="74" t="s">
        <v>91</v>
      </c>
      <c r="BJ8" s="68">
        <f t="shared" si="10"/>
        <v>16</v>
      </c>
      <c r="BK8" s="54">
        <v>15</v>
      </c>
      <c r="BL8" s="54">
        <v>16</v>
      </c>
      <c r="BM8" s="54">
        <v>17</v>
      </c>
      <c r="BN8" s="73"/>
      <c r="BO8" s="74" t="s">
        <v>91</v>
      </c>
      <c r="BP8" s="68">
        <f t="shared" si="11"/>
        <v>27</v>
      </c>
      <c r="BQ8" s="54">
        <v>21</v>
      </c>
      <c r="BR8" s="54">
        <v>30</v>
      </c>
      <c r="BS8" s="54">
        <v>30</v>
      </c>
      <c r="BT8" s="73"/>
      <c r="BU8" s="74" t="s">
        <v>91</v>
      </c>
      <c r="BV8" s="68">
        <f t="shared" si="12"/>
        <v>31.333333333333332</v>
      </c>
      <c r="BW8" s="54">
        <v>40</v>
      </c>
      <c r="BX8" s="54">
        <v>23</v>
      </c>
      <c r="BY8" s="54">
        <v>31</v>
      </c>
      <c r="BZ8" s="73"/>
      <c r="CA8" s="74" t="s">
        <v>91</v>
      </c>
      <c r="CB8" s="68">
        <f t="shared" si="13"/>
        <v>26.666666666666668</v>
      </c>
      <c r="CC8" s="54">
        <v>28</v>
      </c>
      <c r="CD8" s="54">
        <v>25</v>
      </c>
      <c r="CE8" s="54">
        <v>27</v>
      </c>
      <c r="CF8" s="73"/>
      <c r="CG8" s="74" t="s">
        <v>91</v>
      </c>
      <c r="CH8" s="68">
        <f t="shared" si="14"/>
        <v>18.666666666666668</v>
      </c>
      <c r="CI8" s="54">
        <v>24</v>
      </c>
      <c r="CJ8" s="54">
        <v>15</v>
      </c>
      <c r="CK8" s="54">
        <v>17</v>
      </c>
      <c r="CL8" s="73"/>
      <c r="CM8" s="74" t="s">
        <v>91</v>
      </c>
      <c r="CN8" s="68">
        <f t="shared" si="15"/>
        <v>30.666666666666668</v>
      </c>
      <c r="CO8" s="54">
        <v>32</v>
      </c>
      <c r="CP8" s="54">
        <v>27</v>
      </c>
      <c r="CQ8" s="54">
        <v>33</v>
      </c>
      <c r="CR8" s="73"/>
      <c r="CS8" s="74" t="s">
        <v>91</v>
      </c>
      <c r="CT8" s="68">
        <f t="shared" si="16"/>
        <v>36</v>
      </c>
      <c r="CU8" s="54">
        <v>38</v>
      </c>
      <c r="CV8" s="54">
        <v>31</v>
      </c>
      <c r="CW8" s="54">
        <v>39</v>
      </c>
      <c r="CX8" s="73"/>
    </row>
    <row r="9" spans="1:102" x14ac:dyDescent="0.2">
      <c r="A9" s="70" t="s">
        <v>92</v>
      </c>
      <c r="B9" s="71">
        <f t="shared" si="1"/>
        <v>0</v>
      </c>
      <c r="C9" s="72">
        <v>0</v>
      </c>
      <c r="D9" s="72">
        <v>0</v>
      </c>
      <c r="E9" s="72">
        <v>0</v>
      </c>
      <c r="F9" s="73">
        <v>0</v>
      </c>
      <c r="G9" s="74" t="s">
        <v>93</v>
      </c>
      <c r="H9" s="71">
        <f t="shared" si="2"/>
        <v>7.666666666666667</v>
      </c>
      <c r="I9" s="72">
        <v>10</v>
      </c>
      <c r="J9" s="72">
        <v>8</v>
      </c>
      <c r="K9" s="72">
        <v>5</v>
      </c>
      <c r="L9" s="73"/>
      <c r="M9" s="74" t="s">
        <v>93</v>
      </c>
      <c r="N9" s="71">
        <f t="shared" si="3"/>
        <v>9.3333333333333339</v>
      </c>
      <c r="O9" s="72">
        <v>11</v>
      </c>
      <c r="P9" s="72">
        <v>8</v>
      </c>
      <c r="Q9" s="72">
        <v>9</v>
      </c>
      <c r="R9" s="73"/>
      <c r="S9" s="74" t="s">
        <v>93</v>
      </c>
      <c r="T9" s="71" t="e">
        <f t="shared" si="4"/>
        <v>#DIV/0!</v>
      </c>
      <c r="U9" s="76"/>
      <c r="V9" s="76"/>
      <c r="W9" s="76"/>
      <c r="X9" s="73"/>
      <c r="Y9" s="74" t="s">
        <v>93</v>
      </c>
      <c r="Z9" s="71">
        <f t="shared" si="5"/>
        <v>14.333333333333334</v>
      </c>
      <c r="AA9" s="76">
        <v>17</v>
      </c>
      <c r="AB9" s="76">
        <v>12</v>
      </c>
      <c r="AC9" s="76">
        <v>14</v>
      </c>
      <c r="AD9" s="73"/>
      <c r="AE9" s="74" t="s">
        <v>93</v>
      </c>
      <c r="AF9" s="71">
        <f t="shared" si="6"/>
        <v>18</v>
      </c>
      <c r="AG9" s="72">
        <v>17.5</v>
      </c>
      <c r="AH9" s="72">
        <v>18</v>
      </c>
      <c r="AI9" s="72">
        <v>18.5</v>
      </c>
      <c r="AJ9" s="73"/>
      <c r="AK9" s="74" t="s">
        <v>93</v>
      </c>
      <c r="AL9" s="75" t="e">
        <f t="shared" si="7"/>
        <v>#DIV/0!</v>
      </c>
      <c r="AM9" s="72"/>
      <c r="AN9" s="72"/>
      <c r="AO9" s="72"/>
      <c r="AP9" s="73"/>
      <c r="AQ9" s="74" t="s">
        <v>93</v>
      </c>
      <c r="AR9" s="68">
        <f t="shared" si="8"/>
        <v>21.333333333333332</v>
      </c>
      <c r="AS9" s="69">
        <v>21</v>
      </c>
      <c r="AT9" s="69">
        <v>23</v>
      </c>
      <c r="AU9" s="69">
        <v>20</v>
      </c>
      <c r="AV9" s="73"/>
      <c r="AW9" s="74" t="s">
        <v>93</v>
      </c>
      <c r="AX9" s="68">
        <f t="shared" si="9"/>
        <v>16</v>
      </c>
      <c r="AY9" s="69">
        <v>18</v>
      </c>
      <c r="AZ9" s="69">
        <v>16</v>
      </c>
      <c r="BA9" s="69">
        <v>14</v>
      </c>
      <c r="BB9" s="73"/>
      <c r="BC9" s="74" t="s">
        <v>93</v>
      </c>
      <c r="BD9" s="68">
        <f t="shared" si="0"/>
        <v>23.666666666666668</v>
      </c>
      <c r="BE9" s="54">
        <v>22</v>
      </c>
      <c r="BF9" s="54">
        <v>23</v>
      </c>
      <c r="BG9" s="54">
        <v>26</v>
      </c>
      <c r="BH9" s="73"/>
      <c r="BI9" s="74" t="s">
        <v>93</v>
      </c>
      <c r="BJ9" s="68">
        <f t="shared" si="10"/>
        <v>24.666666666666668</v>
      </c>
      <c r="BK9" s="54">
        <v>22</v>
      </c>
      <c r="BL9" s="54">
        <v>25</v>
      </c>
      <c r="BM9" s="54">
        <v>27</v>
      </c>
      <c r="BN9" s="73"/>
      <c r="BO9" s="74" t="s">
        <v>93</v>
      </c>
      <c r="BP9" s="68">
        <f t="shared" si="11"/>
        <v>20</v>
      </c>
      <c r="BQ9" s="54">
        <v>22</v>
      </c>
      <c r="BR9" s="54">
        <v>19</v>
      </c>
      <c r="BS9" s="54">
        <v>19</v>
      </c>
      <c r="BT9" s="73"/>
      <c r="BU9" s="74" t="s">
        <v>93</v>
      </c>
      <c r="BV9" s="68">
        <f t="shared" si="12"/>
        <v>18</v>
      </c>
      <c r="BW9" s="54">
        <v>17</v>
      </c>
      <c r="BX9" s="54">
        <v>18</v>
      </c>
      <c r="BY9" s="54">
        <v>19</v>
      </c>
      <c r="BZ9" s="73"/>
      <c r="CA9" s="74" t="s">
        <v>93</v>
      </c>
      <c r="CB9" s="68">
        <f t="shared" si="13"/>
        <v>19.666666666666668</v>
      </c>
      <c r="CC9" s="54">
        <v>20</v>
      </c>
      <c r="CD9" s="54">
        <v>19</v>
      </c>
      <c r="CE9" s="54">
        <v>20</v>
      </c>
      <c r="CF9" s="73"/>
      <c r="CG9" s="74" t="s">
        <v>93</v>
      </c>
      <c r="CH9" s="68">
        <f t="shared" si="14"/>
        <v>21</v>
      </c>
      <c r="CI9" s="54">
        <v>25</v>
      </c>
      <c r="CJ9" s="54">
        <v>18</v>
      </c>
      <c r="CK9" s="54">
        <v>20</v>
      </c>
      <c r="CL9" s="73"/>
      <c r="CM9" s="74" t="s">
        <v>93</v>
      </c>
      <c r="CN9" s="68">
        <f t="shared" si="15"/>
        <v>29</v>
      </c>
      <c r="CO9" s="54">
        <v>31</v>
      </c>
      <c r="CP9" s="54">
        <v>31</v>
      </c>
      <c r="CQ9" s="54">
        <v>25</v>
      </c>
      <c r="CR9" s="73"/>
      <c r="CS9" s="74" t="s">
        <v>93</v>
      </c>
      <c r="CT9" s="68">
        <f t="shared" si="16"/>
        <v>32.666666666666664</v>
      </c>
      <c r="CU9" s="54">
        <v>31</v>
      </c>
      <c r="CV9" s="54">
        <v>32</v>
      </c>
      <c r="CW9" s="54">
        <v>35</v>
      </c>
      <c r="CX9" s="73"/>
    </row>
    <row r="10" spans="1:102" x14ac:dyDescent="0.2">
      <c r="A10" s="70" t="s">
        <v>94</v>
      </c>
      <c r="B10" s="71">
        <f t="shared" si="1"/>
        <v>0</v>
      </c>
      <c r="C10" s="72">
        <v>0</v>
      </c>
      <c r="D10" s="72">
        <v>0</v>
      </c>
      <c r="E10" s="72">
        <v>0</v>
      </c>
      <c r="F10" s="73">
        <v>0</v>
      </c>
      <c r="G10" s="74" t="s">
        <v>95</v>
      </c>
      <c r="H10" s="71">
        <f t="shared" si="2"/>
        <v>1.5</v>
      </c>
      <c r="I10" s="72">
        <v>1</v>
      </c>
      <c r="J10" s="72">
        <v>1</v>
      </c>
      <c r="K10" s="72">
        <v>2</v>
      </c>
      <c r="L10" s="73">
        <v>2</v>
      </c>
      <c r="M10" s="74" t="s">
        <v>95</v>
      </c>
      <c r="N10" s="71">
        <f t="shared" si="3"/>
        <v>7.333333333333333</v>
      </c>
      <c r="O10" s="72">
        <v>6</v>
      </c>
      <c r="P10" s="72">
        <v>11</v>
      </c>
      <c r="Q10" s="72">
        <v>5</v>
      </c>
      <c r="R10" s="73"/>
      <c r="S10" s="74" t="s">
        <v>95</v>
      </c>
      <c r="T10" s="71" t="e">
        <f t="shared" si="4"/>
        <v>#DIV/0!</v>
      </c>
      <c r="U10" s="72"/>
      <c r="V10" s="72"/>
      <c r="W10" s="72"/>
      <c r="X10" s="73"/>
      <c r="Y10" s="74" t="s">
        <v>95</v>
      </c>
      <c r="Z10" s="71">
        <f t="shared" si="5"/>
        <v>6</v>
      </c>
      <c r="AA10" s="72">
        <v>5</v>
      </c>
      <c r="AB10" s="72">
        <v>6</v>
      </c>
      <c r="AC10" s="72">
        <v>7</v>
      </c>
      <c r="AD10" s="73"/>
      <c r="AE10" s="74" t="s">
        <v>95</v>
      </c>
      <c r="AF10" s="71">
        <f t="shared" si="6"/>
        <v>15.333333333333334</v>
      </c>
      <c r="AG10" s="72">
        <v>15</v>
      </c>
      <c r="AH10" s="72">
        <v>17</v>
      </c>
      <c r="AI10" s="72">
        <v>14</v>
      </c>
      <c r="AJ10" s="73"/>
      <c r="AK10" s="74" t="s">
        <v>95</v>
      </c>
      <c r="AL10" s="75" t="e">
        <f t="shared" si="7"/>
        <v>#DIV/0!</v>
      </c>
      <c r="AM10" s="72"/>
      <c r="AN10" s="72"/>
      <c r="AO10" s="72"/>
      <c r="AP10" s="73"/>
      <c r="AQ10" s="74" t="s">
        <v>95</v>
      </c>
      <c r="AR10" s="68">
        <f t="shared" si="8"/>
        <v>14.666666666666666</v>
      </c>
      <c r="AS10" s="69">
        <v>12</v>
      </c>
      <c r="AT10" s="69">
        <v>14</v>
      </c>
      <c r="AU10" s="69">
        <v>18</v>
      </c>
      <c r="AV10" s="73"/>
      <c r="AW10" s="74" t="s">
        <v>95</v>
      </c>
      <c r="AX10" s="68">
        <f t="shared" si="9"/>
        <v>14.333333333333334</v>
      </c>
      <c r="AY10" s="69">
        <v>15</v>
      </c>
      <c r="AZ10" s="69">
        <v>13</v>
      </c>
      <c r="BA10" s="69">
        <v>15</v>
      </c>
      <c r="BB10" s="73"/>
      <c r="BC10" s="74" t="s">
        <v>95</v>
      </c>
      <c r="BD10" s="68">
        <f t="shared" si="0"/>
        <v>19</v>
      </c>
      <c r="BE10" s="54">
        <v>21</v>
      </c>
      <c r="BF10" s="54">
        <v>18</v>
      </c>
      <c r="BG10" s="54">
        <v>18</v>
      </c>
      <c r="BH10" s="73"/>
      <c r="BI10" s="74" t="s">
        <v>95</v>
      </c>
      <c r="BJ10" s="68">
        <f t="shared" si="10"/>
        <v>16.666666666666668</v>
      </c>
      <c r="BK10" s="54">
        <v>16</v>
      </c>
      <c r="BL10" s="54">
        <v>13</v>
      </c>
      <c r="BM10" s="54">
        <v>21</v>
      </c>
      <c r="BN10" s="73"/>
      <c r="BO10" s="74" t="s">
        <v>95</v>
      </c>
      <c r="BP10" s="68">
        <f t="shared" si="11"/>
        <v>9.6666666666666661</v>
      </c>
      <c r="BQ10" s="54">
        <v>9</v>
      </c>
      <c r="BR10" s="54">
        <v>10</v>
      </c>
      <c r="BS10" s="54">
        <v>10</v>
      </c>
      <c r="BT10" s="73"/>
      <c r="BU10" s="74" t="s">
        <v>95</v>
      </c>
      <c r="BV10" s="68">
        <f t="shared" si="12"/>
        <v>16</v>
      </c>
      <c r="BW10" s="54">
        <v>14</v>
      </c>
      <c r="BX10" s="54">
        <v>19</v>
      </c>
      <c r="BY10" s="54">
        <v>15</v>
      </c>
      <c r="BZ10" s="73"/>
      <c r="CA10" s="74" t="s">
        <v>95</v>
      </c>
      <c r="CB10" s="68">
        <f t="shared" si="13"/>
        <v>17.666666666666668</v>
      </c>
      <c r="CC10" s="54">
        <v>18</v>
      </c>
      <c r="CD10" s="54">
        <v>17</v>
      </c>
      <c r="CE10" s="54">
        <v>18</v>
      </c>
      <c r="CF10" s="73"/>
      <c r="CG10" s="74" t="s">
        <v>95</v>
      </c>
      <c r="CH10" s="68">
        <f t="shared" si="14"/>
        <v>20.666666666666668</v>
      </c>
      <c r="CI10" s="54">
        <v>23</v>
      </c>
      <c r="CJ10" s="54">
        <v>20</v>
      </c>
      <c r="CK10" s="54">
        <v>19</v>
      </c>
      <c r="CL10" s="73"/>
      <c r="CM10" s="74" t="s">
        <v>95</v>
      </c>
      <c r="CN10" s="68">
        <f t="shared" si="15"/>
        <v>21</v>
      </c>
      <c r="CO10" s="54">
        <v>20</v>
      </c>
      <c r="CP10" s="54">
        <v>22</v>
      </c>
      <c r="CQ10" s="54">
        <v>21</v>
      </c>
      <c r="CR10" s="73"/>
      <c r="CS10" s="74" t="s">
        <v>95</v>
      </c>
      <c r="CT10" s="68">
        <f t="shared" si="16"/>
        <v>20.333333333333332</v>
      </c>
      <c r="CU10" s="54">
        <v>24</v>
      </c>
      <c r="CV10" s="54">
        <v>21</v>
      </c>
      <c r="CW10" s="54">
        <v>16</v>
      </c>
      <c r="CX10" s="73"/>
    </row>
    <row r="11" spans="1:102" x14ac:dyDescent="0.2">
      <c r="A11" s="70" t="s">
        <v>96</v>
      </c>
      <c r="B11" s="71">
        <f t="shared" si="1"/>
        <v>0</v>
      </c>
      <c r="C11" s="72">
        <v>0</v>
      </c>
      <c r="D11" s="72">
        <v>0</v>
      </c>
      <c r="E11" s="72">
        <v>0</v>
      </c>
      <c r="F11" s="73">
        <v>0</v>
      </c>
      <c r="G11" s="74" t="s">
        <v>97</v>
      </c>
      <c r="H11" s="71">
        <f t="shared" si="2"/>
        <v>3</v>
      </c>
      <c r="I11" s="72">
        <v>3</v>
      </c>
      <c r="J11" s="72">
        <v>4</v>
      </c>
      <c r="K11" s="72">
        <v>2</v>
      </c>
      <c r="L11" s="73">
        <v>3</v>
      </c>
      <c r="M11" s="74" t="s">
        <v>97</v>
      </c>
      <c r="N11" s="71">
        <f t="shared" si="3"/>
        <v>12.333333333333334</v>
      </c>
      <c r="O11" s="72">
        <v>11</v>
      </c>
      <c r="P11" s="72">
        <v>10</v>
      </c>
      <c r="Q11" s="72">
        <v>16</v>
      </c>
      <c r="R11" s="73"/>
      <c r="S11" s="74" t="s">
        <v>97</v>
      </c>
      <c r="T11" s="71" t="e">
        <f t="shared" si="4"/>
        <v>#DIV/0!</v>
      </c>
      <c r="U11" s="72"/>
      <c r="V11" s="72"/>
      <c r="W11" s="72"/>
      <c r="X11" s="73"/>
      <c r="Y11" s="74" t="s">
        <v>97</v>
      </c>
      <c r="Z11" s="71">
        <f t="shared" si="5"/>
        <v>6</v>
      </c>
      <c r="AA11" s="72">
        <v>5</v>
      </c>
      <c r="AB11" s="72">
        <v>7</v>
      </c>
      <c r="AC11" s="72">
        <v>6</v>
      </c>
      <c r="AD11" s="73"/>
      <c r="AE11" s="74" t="s">
        <v>97</v>
      </c>
      <c r="AF11" s="71">
        <f t="shared" si="6"/>
        <v>11.666666666666666</v>
      </c>
      <c r="AG11" s="72">
        <v>13</v>
      </c>
      <c r="AH11" s="72">
        <v>11</v>
      </c>
      <c r="AI11" s="72">
        <v>11</v>
      </c>
      <c r="AJ11" s="73"/>
      <c r="AK11" s="74" t="s">
        <v>97</v>
      </c>
      <c r="AL11" s="75" t="e">
        <f t="shared" si="7"/>
        <v>#DIV/0!</v>
      </c>
      <c r="AM11" s="72"/>
      <c r="AN11" s="72"/>
      <c r="AO11" s="72"/>
      <c r="AP11" s="73"/>
      <c r="AQ11" s="74" t="s">
        <v>97</v>
      </c>
      <c r="AR11" s="68">
        <f t="shared" si="8"/>
        <v>16.333333333333332</v>
      </c>
      <c r="AS11" s="69">
        <v>20</v>
      </c>
      <c r="AT11" s="69">
        <v>17</v>
      </c>
      <c r="AU11" s="69">
        <v>12</v>
      </c>
      <c r="AV11" s="73"/>
      <c r="AW11" s="74" t="s">
        <v>97</v>
      </c>
      <c r="AX11" s="68">
        <f t="shared" si="9"/>
        <v>13.333333333333334</v>
      </c>
      <c r="AY11" s="69">
        <v>12</v>
      </c>
      <c r="AZ11" s="69">
        <v>15</v>
      </c>
      <c r="BA11" s="69">
        <v>13</v>
      </c>
      <c r="BB11" s="73"/>
      <c r="BC11" s="74" t="s">
        <v>97</v>
      </c>
      <c r="BD11" s="68">
        <f t="shared" si="0"/>
        <v>16</v>
      </c>
      <c r="BE11" s="54">
        <v>17</v>
      </c>
      <c r="BF11" s="54">
        <v>15</v>
      </c>
      <c r="BG11" s="54">
        <v>16</v>
      </c>
      <c r="BH11" s="73"/>
      <c r="BI11" s="74" t="s">
        <v>97</v>
      </c>
      <c r="BJ11" s="68">
        <f t="shared" si="10"/>
        <v>16.666666666666668</v>
      </c>
      <c r="BK11" s="54">
        <v>17</v>
      </c>
      <c r="BL11" s="54">
        <v>15</v>
      </c>
      <c r="BM11" s="54">
        <v>18</v>
      </c>
      <c r="BN11" s="73"/>
      <c r="BO11" s="74" t="s">
        <v>97</v>
      </c>
      <c r="BP11" s="68">
        <f t="shared" si="11"/>
        <v>17.333333333333332</v>
      </c>
      <c r="BQ11" s="54">
        <v>17</v>
      </c>
      <c r="BR11" s="54">
        <v>18</v>
      </c>
      <c r="BS11" s="54">
        <v>17</v>
      </c>
      <c r="BT11" s="73"/>
      <c r="BU11" s="74" t="s">
        <v>97</v>
      </c>
      <c r="BV11" s="68">
        <f t="shared" si="12"/>
        <v>17</v>
      </c>
      <c r="BW11" s="54">
        <v>18</v>
      </c>
      <c r="BX11" s="54">
        <v>16</v>
      </c>
      <c r="BY11" s="54">
        <v>17</v>
      </c>
      <c r="BZ11" s="73"/>
      <c r="CA11" s="74" t="s">
        <v>97</v>
      </c>
      <c r="CB11" s="68">
        <f t="shared" si="13"/>
        <v>19.666666666666668</v>
      </c>
      <c r="CC11" s="54">
        <v>17</v>
      </c>
      <c r="CD11" s="54">
        <v>22</v>
      </c>
      <c r="CE11" s="54">
        <v>20</v>
      </c>
      <c r="CF11" s="73"/>
      <c r="CG11" s="74" t="s">
        <v>97</v>
      </c>
      <c r="CH11" s="68">
        <f t="shared" si="14"/>
        <v>15.333333333333334</v>
      </c>
      <c r="CI11" s="54">
        <v>14</v>
      </c>
      <c r="CJ11" s="54">
        <v>17</v>
      </c>
      <c r="CK11" s="54">
        <v>15</v>
      </c>
      <c r="CL11" s="73"/>
      <c r="CM11" s="74" t="s">
        <v>97</v>
      </c>
      <c r="CN11" s="68">
        <f t="shared" si="15"/>
        <v>23.333333333333332</v>
      </c>
      <c r="CO11" s="54">
        <v>21</v>
      </c>
      <c r="CP11" s="54">
        <v>22</v>
      </c>
      <c r="CQ11" s="54">
        <v>27</v>
      </c>
      <c r="CR11" s="73"/>
      <c r="CS11" s="74" t="s">
        <v>97</v>
      </c>
      <c r="CT11" s="68">
        <f t="shared" si="16"/>
        <v>18.666666666666668</v>
      </c>
      <c r="CU11" s="54">
        <v>20</v>
      </c>
      <c r="CV11" s="54">
        <v>18</v>
      </c>
      <c r="CW11" s="54">
        <v>18</v>
      </c>
      <c r="CX11" s="73"/>
    </row>
    <row r="12" spans="1:102" x14ac:dyDescent="0.2">
      <c r="A12" s="70" t="s">
        <v>98</v>
      </c>
      <c r="B12" s="71">
        <f t="shared" si="1"/>
        <v>0</v>
      </c>
      <c r="C12" s="72">
        <v>0</v>
      </c>
      <c r="D12" s="72">
        <v>0</v>
      </c>
      <c r="E12" s="72">
        <v>0</v>
      </c>
      <c r="F12" s="73">
        <v>0</v>
      </c>
      <c r="G12" s="74" t="s">
        <v>99</v>
      </c>
      <c r="H12" s="71">
        <f t="shared" si="2"/>
        <v>2</v>
      </c>
      <c r="I12" s="72">
        <v>2</v>
      </c>
      <c r="J12" s="72">
        <v>2</v>
      </c>
      <c r="K12" s="72">
        <v>2</v>
      </c>
      <c r="L12" s="73">
        <v>2</v>
      </c>
      <c r="M12" s="74" t="s">
        <v>99</v>
      </c>
      <c r="N12" s="71">
        <f t="shared" si="3"/>
        <v>8.6666666666666661</v>
      </c>
      <c r="O12" s="72">
        <v>6</v>
      </c>
      <c r="P12" s="72">
        <v>11</v>
      </c>
      <c r="Q12" s="72">
        <v>9</v>
      </c>
      <c r="R12" s="73"/>
      <c r="S12" s="74" t="s">
        <v>99</v>
      </c>
      <c r="T12" s="71" t="e">
        <f t="shared" si="4"/>
        <v>#DIV/0!</v>
      </c>
      <c r="U12" s="72"/>
      <c r="V12" s="72"/>
      <c r="W12" s="72"/>
      <c r="X12" s="73"/>
      <c r="Y12" s="74" t="s">
        <v>99</v>
      </c>
      <c r="Z12" s="71">
        <f t="shared" si="5"/>
        <v>4.666666666666667</v>
      </c>
      <c r="AA12" s="72">
        <v>4</v>
      </c>
      <c r="AB12" s="72">
        <v>6</v>
      </c>
      <c r="AC12" s="72">
        <v>4</v>
      </c>
      <c r="AD12" s="77"/>
      <c r="AE12" s="74" t="s">
        <v>99</v>
      </c>
      <c r="AF12" s="71">
        <f t="shared" si="6"/>
        <v>10.333333333333334</v>
      </c>
      <c r="AG12" s="72">
        <v>10.5</v>
      </c>
      <c r="AH12" s="72">
        <v>12</v>
      </c>
      <c r="AI12" s="72">
        <v>8.5</v>
      </c>
      <c r="AJ12" s="77"/>
      <c r="AK12" s="74" t="s">
        <v>99</v>
      </c>
      <c r="AL12" s="78" t="e">
        <f t="shared" si="7"/>
        <v>#DIV/0!</v>
      </c>
      <c r="AM12" s="79"/>
      <c r="AN12" s="79"/>
      <c r="AO12" s="79"/>
      <c r="AP12" s="77"/>
      <c r="AQ12" s="74" t="s">
        <v>99</v>
      </c>
      <c r="AR12" s="68">
        <f t="shared" si="8"/>
        <v>17.666666666666668</v>
      </c>
      <c r="AS12" s="69">
        <v>18</v>
      </c>
      <c r="AT12" s="69">
        <v>19</v>
      </c>
      <c r="AU12" s="69">
        <v>16</v>
      </c>
      <c r="AV12" s="77"/>
      <c r="AW12" s="74" t="s">
        <v>99</v>
      </c>
      <c r="AX12" s="68">
        <f t="shared" si="9"/>
        <v>16.666666666666668</v>
      </c>
      <c r="AY12" s="69">
        <v>18</v>
      </c>
      <c r="AZ12" s="69">
        <v>16</v>
      </c>
      <c r="BA12" s="69">
        <v>16</v>
      </c>
      <c r="BB12" s="77"/>
      <c r="BC12" s="74" t="s">
        <v>99</v>
      </c>
      <c r="BD12" s="68">
        <f t="shared" si="0"/>
        <v>20.666666666666668</v>
      </c>
      <c r="BE12" s="54">
        <v>19</v>
      </c>
      <c r="BF12" s="54">
        <v>22</v>
      </c>
      <c r="BG12" s="54">
        <v>21</v>
      </c>
      <c r="BH12" s="77"/>
      <c r="BI12" s="74" t="s">
        <v>99</v>
      </c>
      <c r="BJ12" s="68">
        <f t="shared" si="10"/>
        <v>17</v>
      </c>
      <c r="BK12" s="54">
        <v>15</v>
      </c>
      <c r="BL12" s="54">
        <v>16</v>
      </c>
      <c r="BM12" s="54">
        <v>20</v>
      </c>
      <c r="BN12" s="77"/>
      <c r="BO12" s="74" t="s">
        <v>99</v>
      </c>
      <c r="BP12" s="68">
        <f t="shared" si="11"/>
        <v>18.666666666666668</v>
      </c>
      <c r="BQ12" s="54">
        <v>17</v>
      </c>
      <c r="BR12" s="54">
        <v>20</v>
      </c>
      <c r="BS12" s="54">
        <v>19</v>
      </c>
      <c r="BT12" s="77"/>
      <c r="BU12" s="74" t="s">
        <v>99</v>
      </c>
      <c r="BV12" s="68">
        <f t="shared" si="12"/>
        <v>25</v>
      </c>
      <c r="BW12" s="54">
        <v>27</v>
      </c>
      <c r="BX12" s="54">
        <v>26</v>
      </c>
      <c r="BY12" s="54">
        <v>22</v>
      </c>
      <c r="BZ12" s="77"/>
      <c r="CA12" s="74" t="s">
        <v>99</v>
      </c>
      <c r="CB12" s="68">
        <f t="shared" si="13"/>
        <v>16.333333333333332</v>
      </c>
      <c r="CC12" s="54">
        <v>18</v>
      </c>
      <c r="CD12" s="54">
        <v>14</v>
      </c>
      <c r="CE12" s="54">
        <v>17</v>
      </c>
      <c r="CF12" s="77"/>
      <c r="CG12" s="74" t="s">
        <v>99</v>
      </c>
      <c r="CH12" s="68">
        <f t="shared" si="14"/>
        <v>23.333333333333332</v>
      </c>
      <c r="CI12" s="54">
        <v>23</v>
      </c>
      <c r="CJ12" s="54">
        <v>25</v>
      </c>
      <c r="CK12" s="54">
        <v>22</v>
      </c>
      <c r="CL12" s="77"/>
      <c r="CM12" s="74" t="s">
        <v>99</v>
      </c>
      <c r="CN12" s="68">
        <f t="shared" si="15"/>
        <v>25</v>
      </c>
      <c r="CO12" s="54">
        <v>25</v>
      </c>
      <c r="CP12" s="54">
        <v>28</v>
      </c>
      <c r="CQ12" s="54">
        <v>22</v>
      </c>
      <c r="CR12" s="77"/>
      <c r="CS12" s="74" t="s">
        <v>99</v>
      </c>
      <c r="CT12" s="68">
        <f t="shared" si="16"/>
        <v>31</v>
      </c>
      <c r="CU12" s="54">
        <v>30</v>
      </c>
      <c r="CV12" s="54">
        <v>33</v>
      </c>
      <c r="CW12" s="54">
        <v>30</v>
      </c>
      <c r="CX12" s="77"/>
    </row>
    <row r="13" spans="1:102" ht="15.75" x14ac:dyDescent="0.25">
      <c r="A13" s="80" t="s">
        <v>100</v>
      </c>
      <c r="B13" s="274" t="s">
        <v>101</v>
      </c>
      <c r="C13" s="275"/>
      <c r="D13" s="275"/>
      <c r="E13" s="275"/>
      <c r="F13" s="276"/>
      <c r="G13" s="81"/>
      <c r="H13" s="274" t="s">
        <v>101</v>
      </c>
      <c r="I13" s="275"/>
      <c r="J13" s="275"/>
      <c r="K13" s="275"/>
      <c r="L13" s="276"/>
      <c r="M13" s="81"/>
      <c r="N13" s="274" t="s">
        <v>101</v>
      </c>
      <c r="O13" s="275"/>
      <c r="P13" s="275"/>
      <c r="Q13" s="275"/>
      <c r="R13" s="276"/>
      <c r="S13" s="81"/>
      <c r="T13" s="274" t="s">
        <v>101</v>
      </c>
      <c r="U13" s="275"/>
      <c r="V13" s="275"/>
      <c r="W13" s="275"/>
      <c r="X13" s="276"/>
      <c r="Y13" s="81"/>
      <c r="Z13" s="274" t="s">
        <v>102</v>
      </c>
      <c r="AA13" s="275"/>
      <c r="AB13" s="275"/>
      <c r="AC13" s="275"/>
      <c r="AD13" s="276"/>
      <c r="AE13" s="81"/>
      <c r="AF13" s="274" t="s">
        <v>102</v>
      </c>
      <c r="AG13" s="275"/>
      <c r="AH13" s="275"/>
      <c r="AI13" s="275"/>
      <c r="AJ13" s="276"/>
      <c r="AK13" s="81"/>
      <c r="AL13" s="274" t="s">
        <v>102</v>
      </c>
      <c r="AM13" s="275"/>
      <c r="AN13" s="275"/>
      <c r="AO13" s="275"/>
      <c r="AP13" s="276"/>
      <c r="AQ13" s="81"/>
      <c r="AR13" s="275" t="s">
        <v>102</v>
      </c>
      <c r="AS13" s="275"/>
      <c r="AT13" s="275"/>
      <c r="AU13" s="275"/>
      <c r="AV13" s="276"/>
      <c r="AW13" s="81"/>
      <c r="AX13" s="275" t="s">
        <v>102</v>
      </c>
      <c r="AY13" s="275"/>
      <c r="AZ13" s="275"/>
      <c r="BA13" s="275"/>
      <c r="BB13" s="276"/>
      <c r="BC13" s="81"/>
      <c r="BD13" s="275" t="s">
        <v>102</v>
      </c>
      <c r="BE13" s="275"/>
      <c r="BF13" s="275"/>
      <c r="BG13" s="275"/>
      <c r="BH13" s="276"/>
      <c r="BI13" s="81"/>
      <c r="BJ13" s="275" t="s">
        <v>102</v>
      </c>
      <c r="BK13" s="275"/>
      <c r="BL13" s="275"/>
      <c r="BM13" s="275"/>
      <c r="BN13" s="276"/>
      <c r="BO13" s="81"/>
      <c r="BP13" s="275" t="s">
        <v>102</v>
      </c>
      <c r="BQ13" s="275"/>
      <c r="BR13" s="275"/>
      <c r="BS13" s="275"/>
      <c r="BT13" s="276"/>
      <c r="BU13" s="81"/>
      <c r="BV13" s="275" t="s">
        <v>102</v>
      </c>
      <c r="BW13" s="275"/>
      <c r="BX13" s="275"/>
      <c r="BY13" s="275"/>
      <c r="BZ13" s="276"/>
      <c r="CA13" s="81"/>
      <c r="CB13" s="275" t="s">
        <v>102</v>
      </c>
      <c r="CC13" s="275"/>
      <c r="CD13" s="275"/>
      <c r="CE13" s="275"/>
      <c r="CF13" s="276"/>
      <c r="CG13" s="81"/>
      <c r="CH13" s="275" t="s">
        <v>102</v>
      </c>
      <c r="CI13" s="275"/>
      <c r="CJ13" s="275"/>
      <c r="CK13" s="275"/>
      <c r="CL13" s="276"/>
      <c r="CM13" s="81"/>
      <c r="CN13" s="275" t="s">
        <v>102</v>
      </c>
      <c r="CO13" s="275"/>
      <c r="CP13" s="275"/>
      <c r="CQ13" s="275"/>
      <c r="CR13" s="276"/>
      <c r="CS13" s="81"/>
      <c r="CT13" s="275" t="s">
        <v>102</v>
      </c>
      <c r="CU13" s="275"/>
      <c r="CV13" s="275"/>
      <c r="CW13" s="275"/>
      <c r="CX13" s="276"/>
    </row>
    <row r="14" spans="1:102" x14ac:dyDescent="0.2">
      <c r="A14" s="62" t="s">
        <v>82</v>
      </c>
      <c r="B14" s="71">
        <f t="shared" ref="B14:B22" si="17">AVERAGE(C14:F14)</f>
        <v>0</v>
      </c>
      <c r="C14" s="72">
        <v>0</v>
      </c>
      <c r="D14" s="72">
        <v>0</v>
      </c>
      <c r="E14" s="72">
        <v>0</v>
      </c>
      <c r="F14" s="73">
        <v>0</v>
      </c>
      <c r="G14" s="66" t="s">
        <v>103</v>
      </c>
      <c r="H14" s="82">
        <f t="shared" ref="H14:H22" si="18">AVERAGE(I14:L14)</f>
        <v>4.25</v>
      </c>
      <c r="I14" s="72">
        <v>5</v>
      </c>
      <c r="J14" s="72">
        <v>5</v>
      </c>
      <c r="K14" s="72">
        <v>3</v>
      </c>
      <c r="L14" s="73">
        <v>4</v>
      </c>
      <c r="M14" s="66" t="s">
        <v>103</v>
      </c>
      <c r="N14" s="82">
        <f t="shared" ref="N14:N22" si="19">AVERAGE(O14:R14)</f>
        <v>11</v>
      </c>
      <c r="O14" s="72">
        <v>13</v>
      </c>
      <c r="P14" s="72">
        <v>11</v>
      </c>
      <c r="Q14" s="72">
        <v>9</v>
      </c>
      <c r="R14" s="73"/>
      <c r="S14" s="66" t="s">
        <v>103</v>
      </c>
      <c r="T14" s="82" t="e">
        <f t="shared" ref="T14:T27" si="20">AVERAGE(U14:X14)</f>
        <v>#DIV/0!</v>
      </c>
      <c r="U14" s="72"/>
      <c r="V14" s="72"/>
      <c r="W14" s="72"/>
      <c r="X14" s="73"/>
      <c r="Y14" s="66" t="s">
        <v>103</v>
      </c>
      <c r="Z14" s="82">
        <f t="shared" ref="Z14:Z22" si="21">AVERAGE(AA14:AD14)</f>
        <v>11.666666666666666</v>
      </c>
      <c r="AA14" s="72">
        <v>12</v>
      </c>
      <c r="AB14" s="72">
        <v>13</v>
      </c>
      <c r="AC14" s="72">
        <v>10</v>
      </c>
      <c r="AD14" s="65"/>
      <c r="AE14" s="66" t="s">
        <v>103</v>
      </c>
      <c r="AF14" s="82">
        <f t="shared" ref="AF14:AF22" si="22">AVERAGE(AG14:AJ14)</f>
        <v>14</v>
      </c>
      <c r="AG14" s="72">
        <v>13</v>
      </c>
      <c r="AH14" s="72">
        <v>14</v>
      </c>
      <c r="AI14" s="72">
        <v>15</v>
      </c>
      <c r="AJ14" s="65"/>
      <c r="AK14" s="66" t="s">
        <v>103</v>
      </c>
      <c r="AL14" s="67" t="e">
        <f>AVERAGE(AM14:AP14)</f>
        <v>#DIV/0!</v>
      </c>
      <c r="AM14" s="64"/>
      <c r="AN14" s="64"/>
      <c r="AO14" s="64"/>
      <c r="AP14" s="65"/>
      <c r="AQ14" s="66" t="s">
        <v>103</v>
      </c>
      <c r="AR14" s="68">
        <f>AVERAGE(AS14:AV14)</f>
        <v>17</v>
      </c>
      <c r="AS14" s="69">
        <v>17</v>
      </c>
      <c r="AT14" s="69">
        <v>18</v>
      </c>
      <c r="AU14" s="69">
        <v>16</v>
      </c>
      <c r="AV14" s="65"/>
      <c r="AW14" s="66" t="s">
        <v>103</v>
      </c>
      <c r="AX14" s="83" t="e">
        <f>AVERAGE(AY14:BB14)</f>
        <v>#DIV/0!</v>
      </c>
      <c r="BB14" s="65"/>
      <c r="BC14" s="66" t="s">
        <v>103</v>
      </c>
      <c r="BD14" s="68">
        <f t="shared" ref="BD14:BD19" si="23">AVERAGE(BE14:BH14)</f>
        <v>21.333333333333332</v>
      </c>
      <c r="BE14" s="54">
        <v>23</v>
      </c>
      <c r="BF14" s="54">
        <v>19</v>
      </c>
      <c r="BG14" s="54">
        <v>22</v>
      </c>
      <c r="BH14" s="65"/>
      <c r="BI14" s="66" t="s">
        <v>103</v>
      </c>
      <c r="BJ14" s="68">
        <f t="shared" ref="BJ14:BJ19" si="24">AVERAGE(BK14:BN14)</f>
        <v>31</v>
      </c>
      <c r="BK14" s="54">
        <v>30</v>
      </c>
      <c r="BL14" s="54">
        <v>31</v>
      </c>
      <c r="BM14" s="54">
        <v>32</v>
      </c>
      <c r="BN14" s="65"/>
      <c r="BO14" s="66" t="s">
        <v>103</v>
      </c>
      <c r="BP14" s="68">
        <f>AVERAGE(BQ14:BS14)</f>
        <v>27</v>
      </c>
      <c r="BQ14" s="54">
        <v>28</v>
      </c>
      <c r="BR14" s="54">
        <v>27</v>
      </c>
      <c r="BS14" s="54">
        <v>26</v>
      </c>
      <c r="BT14" s="65"/>
      <c r="BU14" s="66" t="s">
        <v>103</v>
      </c>
      <c r="BV14" s="68">
        <f>AVERAGE(BW14:BY14)</f>
        <v>36.333333333333336</v>
      </c>
      <c r="BW14" s="54">
        <v>36</v>
      </c>
      <c r="BX14" s="54">
        <v>38</v>
      </c>
      <c r="BY14" s="54">
        <v>35</v>
      </c>
      <c r="BZ14" s="65"/>
      <c r="CA14" s="66" t="s">
        <v>103</v>
      </c>
      <c r="CB14" s="68" t="e">
        <f>AVERAGE(CC14:CE14)</f>
        <v>#DIV/0!</v>
      </c>
      <c r="CF14" s="65"/>
      <c r="CG14" s="66" t="s">
        <v>103</v>
      </c>
      <c r="CH14" s="68">
        <f>AVERAGE(CI14:CK14)</f>
        <v>31</v>
      </c>
      <c r="CI14" s="54">
        <v>32</v>
      </c>
      <c r="CJ14" s="54">
        <v>32</v>
      </c>
      <c r="CK14" s="54">
        <v>29</v>
      </c>
      <c r="CL14" s="65"/>
      <c r="CM14" s="66" t="s">
        <v>103</v>
      </c>
      <c r="CN14" s="68">
        <f>AVERAGE(CO14:CQ14)</f>
        <v>38.333333333333336</v>
      </c>
      <c r="CO14" s="54">
        <v>40</v>
      </c>
      <c r="CP14" s="54">
        <v>37</v>
      </c>
      <c r="CQ14" s="54">
        <v>38</v>
      </c>
      <c r="CR14" s="65"/>
      <c r="CS14" s="66" t="s">
        <v>103</v>
      </c>
      <c r="CT14" s="68">
        <f>AVERAGE(CU14:CW14)</f>
        <v>34.333333333333336</v>
      </c>
      <c r="CU14" s="54">
        <v>40</v>
      </c>
      <c r="CV14" s="54">
        <v>34</v>
      </c>
      <c r="CW14" s="54">
        <v>29</v>
      </c>
      <c r="CX14" s="65"/>
    </row>
    <row r="15" spans="1:102" x14ac:dyDescent="0.2">
      <c r="A15" s="70" t="s">
        <v>84</v>
      </c>
      <c r="B15" s="71">
        <f t="shared" si="17"/>
        <v>0</v>
      </c>
      <c r="C15" s="72">
        <v>0</v>
      </c>
      <c r="D15" s="72">
        <v>0</v>
      </c>
      <c r="E15" s="72">
        <v>0</v>
      </c>
      <c r="F15" s="73">
        <v>0</v>
      </c>
      <c r="G15" s="74" t="s">
        <v>104</v>
      </c>
      <c r="H15" s="82">
        <f t="shared" si="18"/>
        <v>4.75</v>
      </c>
      <c r="I15" s="72">
        <v>5</v>
      </c>
      <c r="J15" s="72">
        <v>5</v>
      </c>
      <c r="K15" s="72">
        <v>4</v>
      </c>
      <c r="L15" s="73">
        <v>5</v>
      </c>
      <c r="M15" s="74" t="s">
        <v>104</v>
      </c>
      <c r="N15" s="82">
        <f t="shared" si="19"/>
        <v>9</v>
      </c>
      <c r="O15" s="72">
        <v>10</v>
      </c>
      <c r="P15" s="72">
        <v>9</v>
      </c>
      <c r="Q15" s="72">
        <v>10</v>
      </c>
      <c r="R15" s="73">
        <v>7</v>
      </c>
      <c r="S15" s="74" t="s">
        <v>104</v>
      </c>
      <c r="T15" s="82" t="e">
        <f t="shared" si="20"/>
        <v>#DIV/0!</v>
      </c>
      <c r="U15" s="72"/>
      <c r="V15" s="72"/>
      <c r="W15" s="72"/>
      <c r="X15" s="73"/>
      <c r="Y15" s="74" t="s">
        <v>104</v>
      </c>
      <c r="Z15" s="82">
        <f t="shared" si="21"/>
        <v>15</v>
      </c>
      <c r="AA15" s="72">
        <v>18</v>
      </c>
      <c r="AB15" s="72">
        <v>14</v>
      </c>
      <c r="AC15" s="72">
        <v>13</v>
      </c>
      <c r="AD15" s="73"/>
      <c r="AE15" s="74" t="s">
        <v>104</v>
      </c>
      <c r="AF15" s="82">
        <f t="shared" si="22"/>
        <v>12.666666666666666</v>
      </c>
      <c r="AG15" s="72">
        <v>12</v>
      </c>
      <c r="AH15" s="72">
        <v>13</v>
      </c>
      <c r="AI15" s="72">
        <v>13</v>
      </c>
      <c r="AJ15" s="73"/>
      <c r="AK15" s="74" t="s">
        <v>104</v>
      </c>
      <c r="AL15" s="75" t="e">
        <f t="shared" ref="AL15:AL22" si="25">AVERAGE(AM15:AP15)</f>
        <v>#DIV/0!</v>
      </c>
      <c r="AM15" s="72"/>
      <c r="AN15" s="72"/>
      <c r="AO15" s="72"/>
      <c r="AP15" s="73"/>
      <c r="AQ15" s="74" t="s">
        <v>104</v>
      </c>
      <c r="AR15" s="68">
        <f t="shared" ref="AR15:AR22" si="26">AVERAGE(AS15:AV15)</f>
        <v>12.833333333333334</v>
      </c>
      <c r="AS15" s="69">
        <v>14</v>
      </c>
      <c r="AT15" s="69">
        <v>12</v>
      </c>
      <c r="AU15" s="69">
        <v>12.5</v>
      </c>
      <c r="AV15" s="73"/>
      <c r="AW15" s="74" t="s">
        <v>104</v>
      </c>
      <c r="AX15" s="83" t="e">
        <f t="shared" ref="AX15:AX22" si="27">AVERAGE(AY15:BB15)</f>
        <v>#DIV/0!</v>
      </c>
      <c r="BB15" s="73"/>
      <c r="BC15" s="74" t="s">
        <v>104</v>
      </c>
      <c r="BD15" s="68">
        <f t="shared" si="23"/>
        <v>15.333333333333334</v>
      </c>
      <c r="BE15" s="54">
        <v>13</v>
      </c>
      <c r="BF15" s="54">
        <v>18</v>
      </c>
      <c r="BG15" s="54">
        <v>15</v>
      </c>
      <c r="BH15" s="73"/>
      <c r="BI15" s="74" t="s">
        <v>104</v>
      </c>
      <c r="BJ15" s="68">
        <f t="shared" si="24"/>
        <v>24.333333333333332</v>
      </c>
      <c r="BK15" s="54">
        <v>21</v>
      </c>
      <c r="BL15" s="54">
        <v>24</v>
      </c>
      <c r="BM15" s="54">
        <v>28</v>
      </c>
      <c r="BN15" s="73"/>
      <c r="BO15" s="74" t="s">
        <v>104</v>
      </c>
      <c r="BP15" s="68">
        <f t="shared" ref="BP15:BP22" si="28">AVERAGE(BQ15:BS15)</f>
        <v>19</v>
      </c>
      <c r="BQ15" s="54">
        <v>18</v>
      </c>
      <c r="BR15" s="54">
        <v>19</v>
      </c>
      <c r="BS15" s="54">
        <v>20</v>
      </c>
      <c r="BT15" s="73"/>
      <c r="BU15" s="74" t="s">
        <v>104</v>
      </c>
      <c r="BV15" s="68">
        <f t="shared" ref="BV15:BV22" si="29">AVERAGE(BW15:BY15)</f>
        <v>25</v>
      </c>
      <c r="BW15" s="54">
        <v>26</v>
      </c>
      <c r="BX15" s="54">
        <v>22</v>
      </c>
      <c r="BY15" s="54">
        <v>27</v>
      </c>
      <c r="BZ15" s="73"/>
      <c r="CA15" s="74" t="s">
        <v>104</v>
      </c>
      <c r="CB15" s="68" t="e">
        <f t="shared" ref="CB15:CB22" si="30">AVERAGE(CC15:CE15)</f>
        <v>#DIV/0!</v>
      </c>
      <c r="CF15" s="73"/>
      <c r="CG15" s="74" t="s">
        <v>104</v>
      </c>
      <c r="CH15" s="68">
        <f t="shared" ref="CH15:CH22" si="31">AVERAGE(CI15:CK15)</f>
        <v>25.666666666666668</v>
      </c>
      <c r="CI15" s="54">
        <v>26</v>
      </c>
      <c r="CJ15" s="54">
        <v>23</v>
      </c>
      <c r="CK15" s="54">
        <v>28</v>
      </c>
      <c r="CL15" s="73"/>
      <c r="CM15" s="74" t="s">
        <v>104</v>
      </c>
      <c r="CN15" s="68">
        <f t="shared" ref="CN15:CN22" si="32">AVERAGE(CO15:CQ15)</f>
        <v>33</v>
      </c>
      <c r="CO15" s="54">
        <v>32</v>
      </c>
      <c r="CP15" s="54">
        <v>34</v>
      </c>
      <c r="CQ15" s="54">
        <v>33</v>
      </c>
      <c r="CR15" s="73"/>
      <c r="CS15" s="74" t="s">
        <v>104</v>
      </c>
      <c r="CT15" s="68">
        <f t="shared" ref="CT15:CT22" si="33">AVERAGE(CU15:CW15)</f>
        <v>31</v>
      </c>
      <c r="CU15" s="54">
        <v>33</v>
      </c>
      <c r="CV15" s="54">
        <v>30</v>
      </c>
      <c r="CW15" s="54">
        <v>30</v>
      </c>
      <c r="CX15" s="73"/>
    </row>
    <row r="16" spans="1:102" x14ac:dyDescent="0.2">
      <c r="A16" s="70" t="s">
        <v>86</v>
      </c>
      <c r="B16" s="71">
        <f t="shared" si="17"/>
        <v>0</v>
      </c>
      <c r="C16" s="72">
        <v>0</v>
      </c>
      <c r="D16" s="72">
        <v>0</v>
      </c>
      <c r="E16" s="72">
        <v>0</v>
      </c>
      <c r="F16" s="73">
        <v>0</v>
      </c>
      <c r="G16" s="74" t="s">
        <v>105</v>
      </c>
      <c r="H16" s="82">
        <f t="shared" si="18"/>
        <v>3</v>
      </c>
      <c r="I16" s="72">
        <v>5</v>
      </c>
      <c r="J16" s="72">
        <v>3</v>
      </c>
      <c r="K16" s="72">
        <v>2</v>
      </c>
      <c r="L16" s="73">
        <v>2</v>
      </c>
      <c r="M16" s="74" t="s">
        <v>105</v>
      </c>
      <c r="N16" s="82">
        <f t="shared" si="19"/>
        <v>9</v>
      </c>
      <c r="O16" s="72">
        <v>9</v>
      </c>
      <c r="P16" s="72">
        <v>8</v>
      </c>
      <c r="Q16" s="72">
        <v>10</v>
      </c>
      <c r="R16" s="73">
        <v>9</v>
      </c>
      <c r="S16" s="74" t="s">
        <v>105</v>
      </c>
      <c r="T16" s="82" t="e">
        <f t="shared" si="20"/>
        <v>#DIV/0!</v>
      </c>
      <c r="U16" s="72"/>
      <c r="V16" s="72"/>
      <c r="W16" s="72"/>
      <c r="X16" s="73"/>
      <c r="Y16" s="74" t="s">
        <v>105</v>
      </c>
      <c r="Z16" s="82">
        <f t="shared" si="21"/>
        <v>10.666666666666666</v>
      </c>
      <c r="AA16" s="72">
        <v>7</v>
      </c>
      <c r="AB16" s="72">
        <v>14</v>
      </c>
      <c r="AC16" s="72">
        <v>11</v>
      </c>
      <c r="AD16" s="73"/>
      <c r="AE16" s="74" t="s">
        <v>105</v>
      </c>
      <c r="AF16" s="82">
        <f t="shared" si="22"/>
        <v>14.333333333333334</v>
      </c>
      <c r="AG16" s="72">
        <v>14</v>
      </c>
      <c r="AH16" s="72">
        <v>14</v>
      </c>
      <c r="AI16" s="72">
        <v>15</v>
      </c>
      <c r="AJ16" s="73"/>
      <c r="AK16" s="74" t="s">
        <v>105</v>
      </c>
      <c r="AL16" s="75" t="e">
        <f t="shared" si="25"/>
        <v>#DIV/0!</v>
      </c>
      <c r="AM16" s="72"/>
      <c r="AN16" s="72"/>
      <c r="AO16" s="72"/>
      <c r="AP16" s="73"/>
      <c r="AQ16" s="74" t="s">
        <v>105</v>
      </c>
      <c r="AR16" s="68">
        <f t="shared" si="26"/>
        <v>21.333333333333332</v>
      </c>
      <c r="AS16" s="69">
        <v>21</v>
      </c>
      <c r="AT16" s="69">
        <v>24</v>
      </c>
      <c r="AU16" s="69">
        <v>19</v>
      </c>
      <c r="AV16" s="73"/>
      <c r="AW16" s="74" t="s">
        <v>105</v>
      </c>
      <c r="AX16" s="83" t="e">
        <f t="shared" si="27"/>
        <v>#DIV/0!</v>
      </c>
      <c r="BB16" s="73"/>
      <c r="BC16" s="74" t="s">
        <v>105</v>
      </c>
      <c r="BD16" s="68">
        <f t="shared" si="23"/>
        <v>17.333333333333332</v>
      </c>
      <c r="BE16" s="54">
        <v>20</v>
      </c>
      <c r="BF16" s="54">
        <v>17</v>
      </c>
      <c r="BG16" s="54">
        <v>15</v>
      </c>
      <c r="BH16" s="73"/>
      <c r="BI16" s="74" t="s">
        <v>105</v>
      </c>
      <c r="BJ16" s="68">
        <f t="shared" si="24"/>
        <v>22.666666666666668</v>
      </c>
      <c r="BK16" s="54">
        <v>21</v>
      </c>
      <c r="BL16" s="54">
        <v>22</v>
      </c>
      <c r="BM16" s="54">
        <v>25</v>
      </c>
      <c r="BN16" s="73"/>
      <c r="BO16" s="74" t="s">
        <v>105</v>
      </c>
      <c r="BP16" s="68">
        <f t="shared" si="28"/>
        <v>28.666666666666668</v>
      </c>
      <c r="BQ16" s="54">
        <v>31</v>
      </c>
      <c r="BR16" s="54">
        <v>26</v>
      </c>
      <c r="BS16" s="54">
        <v>29</v>
      </c>
      <c r="BT16" s="73"/>
      <c r="BU16" s="74" t="s">
        <v>105</v>
      </c>
      <c r="BV16" s="68">
        <f t="shared" si="29"/>
        <v>31</v>
      </c>
      <c r="BW16" s="54">
        <v>30</v>
      </c>
      <c r="BX16" s="54">
        <v>31</v>
      </c>
      <c r="BY16" s="54">
        <v>32</v>
      </c>
      <c r="BZ16" s="73"/>
      <c r="CA16" s="74" t="s">
        <v>105</v>
      </c>
      <c r="CB16" s="68" t="e">
        <f t="shared" si="30"/>
        <v>#DIV/0!</v>
      </c>
      <c r="CF16" s="73"/>
      <c r="CG16" s="74" t="s">
        <v>105</v>
      </c>
      <c r="CH16" s="68">
        <f t="shared" si="31"/>
        <v>32</v>
      </c>
      <c r="CI16" s="54">
        <v>31</v>
      </c>
      <c r="CJ16" s="54">
        <v>35</v>
      </c>
      <c r="CK16" s="54">
        <v>30</v>
      </c>
      <c r="CL16" s="73"/>
      <c r="CM16" s="74" t="s">
        <v>105</v>
      </c>
      <c r="CN16" s="68">
        <f t="shared" si="32"/>
        <v>35</v>
      </c>
      <c r="CO16" s="54">
        <v>37</v>
      </c>
      <c r="CP16" s="54">
        <v>32</v>
      </c>
      <c r="CQ16" s="54">
        <v>36</v>
      </c>
      <c r="CR16" s="73"/>
      <c r="CS16" s="74" t="s">
        <v>105</v>
      </c>
      <c r="CT16" s="68">
        <f t="shared" si="33"/>
        <v>33.333333333333336</v>
      </c>
      <c r="CU16" s="54">
        <v>33</v>
      </c>
      <c r="CV16" s="54">
        <v>35</v>
      </c>
      <c r="CW16" s="54">
        <v>32</v>
      </c>
      <c r="CX16" s="73"/>
    </row>
    <row r="17" spans="1:102" x14ac:dyDescent="0.2">
      <c r="A17" s="70" t="s">
        <v>88</v>
      </c>
      <c r="B17" s="71">
        <f t="shared" si="17"/>
        <v>0</v>
      </c>
      <c r="C17" s="72">
        <v>0</v>
      </c>
      <c r="D17" s="72">
        <v>0</v>
      </c>
      <c r="E17" s="72">
        <v>0</v>
      </c>
      <c r="F17" s="73">
        <v>0</v>
      </c>
      <c r="G17" s="74" t="s">
        <v>106</v>
      </c>
      <c r="H17" s="82">
        <f t="shared" si="18"/>
        <v>1</v>
      </c>
      <c r="I17" s="72">
        <v>1</v>
      </c>
      <c r="J17" s="72">
        <v>1</v>
      </c>
      <c r="K17" s="72">
        <v>1</v>
      </c>
      <c r="L17" s="73">
        <v>1</v>
      </c>
      <c r="M17" s="74" t="s">
        <v>106</v>
      </c>
      <c r="N17" s="82">
        <f t="shared" si="19"/>
        <v>9.25</v>
      </c>
      <c r="O17" s="72">
        <v>8</v>
      </c>
      <c r="P17" s="72">
        <v>9</v>
      </c>
      <c r="Q17" s="72">
        <v>9</v>
      </c>
      <c r="R17" s="73">
        <v>11</v>
      </c>
      <c r="S17" s="74" t="s">
        <v>106</v>
      </c>
      <c r="T17" s="82" t="e">
        <f t="shared" si="20"/>
        <v>#DIV/0!</v>
      </c>
      <c r="U17" s="72"/>
      <c r="V17" s="72"/>
      <c r="W17" s="72"/>
      <c r="X17" s="73"/>
      <c r="Y17" s="74" t="s">
        <v>106</v>
      </c>
      <c r="Z17" s="82">
        <f t="shared" si="21"/>
        <v>11.333333333333334</v>
      </c>
      <c r="AA17" s="72">
        <v>12</v>
      </c>
      <c r="AB17" s="72">
        <v>10</v>
      </c>
      <c r="AC17" s="72">
        <v>12</v>
      </c>
      <c r="AD17" s="73"/>
      <c r="AE17" s="74" t="s">
        <v>106</v>
      </c>
      <c r="AF17" s="82">
        <f t="shared" si="22"/>
        <v>13.666666666666666</v>
      </c>
      <c r="AG17" s="72">
        <v>14</v>
      </c>
      <c r="AH17" s="72">
        <v>13</v>
      </c>
      <c r="AI17" s="72">
        <v>14</v>
      </c>
      <c r="AJ17" s="73"/>
      <c r="AK17" s="74" t="s">
        <v>106</v>
      </c>
      <c r="AL17" s="75" t="e">
        <f t="shared" si="25"/>
        <v>#DIV/0!</v>
      </c>
      <c r="AM17" s="72"/>
      <c r="AN17" s="72"/>
      <c r="AO17" s="72"/>
      <c r="AP17" s="73"/>
      <c r="AQ17" s="74" t="s">
        <v>106</v>
      </c>
      <c r="AR17" s="68">
        <f t="shared" si="26"/>
        <v>18</v>
      </c>
      <c r="AS17" s="69">
        <v>17</v>
      </c>
      <c r="AT17" s="69">
        <v>19</v>
      </c>
      <c r="AU17" s="69">
        <v>18</v>
      </c>
      <c r="AV17" s="73"/>
      <c r="AW17" s="74" t="s">
        <v>106</v>
      </c>
      <c r="AX17" s="83" t="e">
        <f t="shared" si="27"/>
        <v>#DIV/0!</v>
      </c>
      <c r="BB17" s="73"/>
      <c r="BC17" s="74" t="s">
        <v>106</v>
      </c>
      <c r="BD17" s="68">
        <f t="shared" si="23"/>
        <v>13.666666666666666</v>
      </c>
      <c r="BE17" s="54">
        <v>13</v>
      </c>
      <c r="BF17" s="54">
        <v>14</v>
      </c>
      <c r="BG17" s="54">
        <v>14</v>
      </c>
      <c r="BH17" s="73"/>
      <c r="BI17" s="74" t="s">
        <v>106</v>
      </c>
      <c r="BJ17" s="68">
        <f t="shared" si="24"/>
        <v>15.666666666666666</v>
      </c>
      <c r="BK17" s="54">
        <v>16</v>
      </c>
      <c r="BL17" s="54">
        <v>14</v>
      </c>
      <c r="BM17" s="54">
        <v>17</v>
      </c>
      <c r="BN17" s="73"/>
      <c r="BO17" s="74" t="s">
        <v>106</v>
      </c>
      <c r="BP17" s="68">
        <f t="shared" si="28"/>
        <v>20.666666666666668</v>
      </c>
      <c r="BQ17" s="54">
        <v>22</v>
      </c>
      <c r="BR17" s="54">
        <v>20</v>
      </c>
      <c r="BS17" s="54">
        <v>20</v>
      </c>
      <c r="BT17" s="73"/>
      <c r="BU17" s="74" t="s">
        <v>106</v>
      </c>
      <c r="BV17" s="68">
        <f t="shared" si="29"/>
        <v>20</v>
      </c>
      <c r="BW17" s="54">
        <v>22</v>
      </c>
      <c r="BX17" s="54">
        <v>20</v>
      </c>
      <c r="BY17" s="54">
        <v>18</v>
      </c>
      <c r="BZ17" s="73"/>
      <c r="CA17" s="74" t="s">
        <v>106</v>
      </c>
      <c r="CB17" s="68" t="e">
        <f t="shared" si="30"/>
        <v>#DIV/0!</v>
      </c>
      <c r="CF17" s="73"/>
      <c r="CG17" s="74" t="s">
        <v>106</v>
      </c>
      <c r="CH17" s="68">
        <f t="shared" si="31"/>
        <v>21</v>
      </c>
      <c r="CI17" s="54">
        <v>19</v>
      </c>
      <c r="CJ17" s="54">
        <v>21</v>
      </c>
      <c r="CK17" s="54">
        <v>23</v>
      </c>
      <c r="CL17" s="73"/>
      <c r="CM17" s="74" t="s">
        <v>106</v>
      </c>
      <c r="CN17" s="68">
        <f t="shared" si="32"/>
        <v>28</v>
      </c>
      <c r="CO17" s="54">
        <v>29</v>
      </c>
      <c r="CP17" s="54">
        <v>25</v>
      </c>
      <c r="CQ17" s="54">
        <v>30</v>
      </c>
      <c r="CR17" s="73"/>
      <c r="CS17" s="74" t="s">
        <v>106</v>
      </c>
      <c r="CT17" s="68">
        <f t="shared" si="33"/>
        <v>24.666666666666668</v>
      </c>
      <c r="CU17" s="54">
        <v>21</v>
      </c>
      <c r="CV17" s="54">
        <v>25</v>
      </c>
      <c r="CW17" s="54">
        <v>28</v>
      </c>
      <c r="CX17" s="73"/>
    </row>
    <row r="18" spans="1:102" x14ac:dyDescent="0.2">
      <c r="A18" s="70" t="s">
        <v>90</v>
      </c>
      <c r="B18" s="71">
        <f t="shared" si="17"/>
        <v>0</v>
      </c>
      <c r="C18" s="72">
        <v>0</v>
      </c>
      <c r="D18" s="72">
        <v>0</v>
      </c>
      <c r="E18" s="72">
        <v>0</v>
      </c>
      <c r="F18" s="73">
        <v>0</v>
      </c>
      <c r="G18" s="74" t="s">
        <v>107</v>
      </c>
      <c r="H18" s="82">
        <f t="shared" si="18"/>
        <v>1</v>
      </c>
      <c r="I18" s="72">
        <v>1</v>
      </c>
      <c r="J18" s="72">
        <v>1</v>
      </c>
      <c r="K18" s="72">
        <v>1</v>
      </c>
      <c r="L18" s="73">
        <v>1</v>
      </c>
      <c r="M18" s="74" t="s">
        <v>107</v>
      </c>
      <c r="N18" s="82" t="e">
        <f>AVERAGE(O18:T18)</f>
        <v>#DIV/0!</v>
      </c>
      <c r="O18" s="72">
        <v>11</v>
      </c>
      <c r="P18" s="72">
        <v>10</v>
      </c>
      <c r="Q18" s="72">
        <v>10</v>
      </c>
      <c r="R18" s="73">
        <v>12</v>
      </c>
      <c r="S18" s="74" t="s">
        <v>107</v>
      </c>
      <c r="T18" s="82" t="e">
        <f>AVERAGE(U18:X18)</f>
        <v>#DIV/0!</v>
      </c>
      <c r="U18" s="72"/>
      <c r="V18" s="72"/>
      <c r="W18" s="72"/>
      <c r="X18" s="73"/>
      <c r="Y18" s="74" t="s">
        <v>107</v>
      </c>
      <c r="Z18" s="82">
        <f t="shared" si="21"/>
        <v>17</v>
      </c>
      <c r="AA18" s="72">
        <v>19</v>
      </c>
      <c r="AB18" s="72">
        <v>19</v>
      </c>
      <c r="AC18" s="72">
        <v>13</v>
      </c>
      <c r="AD18" s="73"/>
      <c r="AE18" s="74" t="s">
        <v>107</v>
      </c>
      <c r="AF18" s="82">
        <f t="shared" si="22"/>
        <v>19</v>
      </c>
      <c r="AG18" s="72">
        <v>18</v>
      </c>
      <c r="AH18" s="72">
        <v>19</v>
      </c>
      <c r="AI18" s="72">
        <v>20</v>
      </c>
      <c r="AJ18" s="73"/>
      <c r="AK18" s="74" t="s">
        <v>107</v>
      </c>
      <c r="AL18" s="75" t="e">
        <f t="shared" si="25"/>
        <v>#DIV/0!</v>
      </c>
      <c r="AM18" s="72"/>
      <c r="AN18" s="72"/>
      <c r="AO18" s="72"/>
      <c r="AP18" s="73"/>
      <c r="AQ18" s="74" t="s">
        <v>107</v>
      </c>
      <c r="AR18" s="68">
        <f t="shared" si="26"/>
        <v>17.333333333333332</v>
      </c>
      <c r="AS18" s="69">
        <v>11</v>
      </c>
      <c r="AT18" s="69">
        <v>24</v>
      </c>
      <c r="AU18" s="69">
        <v>17</v>
      </c>
      <c r="AV18" s="73"/>
      <c r="AW18" s="74" t="s">
        <v>107</v>
      </c>
      <c r="AX18" s="83" t="e">
        <f t="shared" si="27"/>
        <v>#DIV/0!</v>
      </c>
      <c r="BB18" s="73"/>
      <c r="BC18" s="74" t="s">
        <v>107</v>
      </c>
      <c r="BD18" s="68">
        <f t="shared" si="23"/>
        <v>16.333333333333332</v>
      </c>
      <c r="BE18" s="54">
        <v>15</v>
      </c>
      <c r="BF18" s="54">
        <v>17</v>
      </c>
      <c r="BG18" s="54">
        <v>17</v>
      </c>
      <c r="BH18" s="73"/>
      <c r="BI18" s="74" t="s">
        <v>107</v>
      </c>
      <c r="BJ18" s="68">
        <f t="shared" si="24"/>
        <v>23.333333333333332</v>
      </c>
      <c r="BK18" s="54">
        <v>24</v>
      </c>
      <c r="BL18" s="54">
        <v>24</v>
      </c>
      <c r="BM18" s="54">
        <v>22</v>
      </c>
      <c r="BN18" s="73"/>
      <c r="BO18" s="74" t="s">
        <v>107</v>
      </c>
      <c r="BP18" s="68">
        <f t="shared" si="28"/>
        <v>19.333333333333332</v>
      </c>
      <c r="BQ18" s="54">
        <v>19</v>
      </c>
      <c r="BR18" s="54">
        <v>19</v>
      </c>
      <c r="BS18" s="54">
        <v>20</v>
      </c>
      <c r="BT18" s="73"/>
      <c r="BU18" s="74" t="s">
        <v>107</v>
      </c>
      <c r="BV18" s="68">
        <f t="shared" si="29"/>
        <v>26.333333333333332</v>
      </c>
      <c r="BW18" s="54">
        <v>24</v>
      </c>
      <c r="BX18" s="54">
        <v>25</v>
      </c>
      <c r="BY18" s="54">
        <v>30</v>
      </c>
      <c r="BZ18" s="73"/>
      <c r="CA18" s="74" t="s">
        <v>107</v>
      </c>
      <c r="CB18" s="68" t="e">
        <f t="shared" si="30"/>
        <v>#DIV/0!</v>
      </c>
      <c r="CF18" s="73"/>
      <c r="CG18" s="74" t="s">
        <v>107</v>
      </c>
      <c r="CH18" s="68">
        <f t="shared" si="31"/>
        <v>24.333333333333332</v>
      </c>
      <c r="CI18" s="54">
        <v>23</v>
      </c>
      <c r="CJ18" s="54">
        <v>25</v>
      </c>
      <c r="CK18" s="54">
        <v>25</v>
      </c>
      <c r="CL18" s="73"/>
      <c r="CM18" s="74" t="s">
        <v>107</v>
      </c>
      <c r="CN18" s="68">
        <f t="shared" si="32"/>
        <v>19.333333333333332</v>
      </c>
      <c r="CO18" s="54">
        <v>16</v>
      </c>
      <c r="CP18" s="54">
        <v>17</v>
      </c>
      <c r="CQ18" s="54">
        <v>25</v>
      </c>
      <c r="CR18" s="73"/>
      <c r="CS18" s="74" t="s">
        <v>107</v>
      </c>
      <c r="CT18" s="68">
        <f t="shared" si="33"/>
        <v>25</v>
      </c>
      <c r="CU18" s="54">
        <v>25</v>
      </c>
      <c r="CV18" s="54">
        <v>22</v>
      </c>
      <c r="CW18" s="54">
        <v>28</v>
      </c>
      <c r="CX18" s="73"/>
    </row>
    <row r="19" spans="1:102" x14ac:dyDescent="0.2">
      <c r="A19" s="70" t="s">
        <v>92</v>
      </c>
      <c r="B19" s="71">
        <f t="shared" si="17"/>
        <v>0</v>
      </c>
      <c r="C19" s="72">
        <v>0</v>
      </c>
      <c r="D19" s="72">
        <v>0</v>
      </c>
      <c r="E19" s="72">
        <v>0</v>
      </c>
      <c r="F19" s="73">
        <v>0</v>
      </c>
      <c r="G19" s="74" t="s">
        <v>108</v>
      </c>
      <c r="H19" s="82">
        <f t="shared" si="18"/>
        <v>2.25</v>
      </c>
      <c r="I19" s="72">
        <v>2</v>
      </c>
      <c r="J19" s="72">
        <v>3</v>
      </c>
      <c r="K19" s="72">
        <v>2</v>
      </c>
      <c r="L19" s="73">
        <v>2</v>
      </c>
      <c r="M19" s="74" t="s">
        <v>108</v>
      </c>
      <c r="N19" s="82">
        <f t="shared" si="19"/>
        <v>5.25</v>
      </c>
      <c r="O19" s="72">
        <v>5</v>
      </c>
      <c r="P19" s="72">
        <v>5</v>
      </c>
      <c r="Q19" s="72">
        <v>6</v>
      </c>
      <c r="R19" s="73">
        <v>5</v>
      </c>
      <c r="S19" s="74" t="s">
        <v>108</v>
      </c>
      <c r="T19" s="82" t="e">
        <f t="shared" ref="T19:T32" si="34">AVERAGE(U19:X19)</f>
        <v>#DIV/0!</v>
      </c>
      <c r="U19" s="72"/>
      <c r="V19" s="72"/>
      <c r="W19" s="72"/>
      <c r="X19" s="73"/>
      <c r="Y19" s="74" t="s">
        <v>108</v>
      </c>
      <c r="Z19" s="82">
        <f t="shared" si="21"/>
        <v>19</v>
      </c>
      <c r="AA19" s="72">
        <v>20</v>
      </c>
      <c r="AB19" s="72">
        <v>20</v>
      </c>
      <c r="AC19" s="72">
        <v>17</v>
      </c>
      <c r="AD19" s="73"/>
      <c r="AE19" s="74" t="s">
        <v>108</v>
      </c>
      <c r="AF19" s="82">
        <f t="shared" si="22"/>
        <v>16</v>
      </c>
      <c r="AG19" s="72">
        <v>17</v>
      </c>
      <c r="AH19" s="72">
        <v>14</v>
      </c>
      <c r="AI19" s="72">
        <v>17</v>
      </c>
      <c r="AJ19" s="73"/>
      <c r="AK19" s="74" t="s">
        <v>108</v>
      </c>
      <c r="AL19" s="75" t="e">
        <f t="shared" si="25"/>
        <v>#DIV/0!</v>
      </c>
      <c r="AM19" s="72"/>
      <c r="AN19" s="72"/>
      <c r="AO19" s="72"/>
      <c r="AP19" s="73"/>
      <c r="AQ19" s="74" t="s">
        <v>108</v>
      </c>
      <c r="AR19" s="68">
        <f t="shared" si="26"/>
        <v>19.333333333333332</v>
      </c>
      <c r="AS19" s="69">
        <v>14</v>
      </c>
      <c r="AT19" s="69">
        <v>21</v>
      </c>
      <c r="AU19" s="69">
        <v>23</v>
      </c>
      <c r="AV19" s="73"/>
      <c r="AW19" s="74" t="s">
        <v>108</v>
      </c>
      <c r="AX19" s="83" t="e">
        <f t="shared" si="27"/>
        <v>#DIV/0!</v>
      </c>
      <c r="BB19" s="73"/>
      <c r="BC19" s="74" t="s">
        <v>108</v>
      </c>
      <c r="BD19" s="68">
        <f t="shared" si="23"/>
        <v>18.666666666666668</v>
      </c>
      <c r="BE19" s="54">
        <v>19</v>
      </c>
      <c r="BF19" s="54">
        <v>20</v>
      </c>
      <c r="BG19" s="54">
        <v>17</v>
      </c>
      <c r="BH19" s="73"/>
      <c r="BI19" s="74" t="s">
        <v>108</v>
      </c>
      <c r="BJ19" s="68">
        <f t="shared" si="24"/>
        <v>20.333333333333332</v>
      </c>
      <c r="BK19" s="54">
        <v>20</v>
      </c>
      <c r="BL19" s="54">
        <v>19</v>
      </c>
      <c r="BM19" s="54">
        <v>22</v>
      </c>
      <c r="BN19" s="73"/>
      <c r="BO19" s="74" t="s">
        <v>108</v>
      </c>
      <c r="BP19" s="68">
        <f t="shared" si="28"/>
        <v>16.666666666666668</v>
      </c>
      <c r="BQ19" s="54">
        <v>16</v>
      </c>
      <c r="BR19" s="54">
        <v>14</v>
      </c>
      <c r="BS19" s="54">
        <v>20</v>
      </c>
      <c r="BT19" s="73"/>
      <c r="BU19" s="74" t="s">
        <v>108</v>
      </c>
      <c r="BV19" s="68">
        <f t="shared" si="29"/>
        <v>42</v>
      </c>
      <c r="BW19" s="54">
        <v>43</v>
      </c>
      <c r="BX19" s="54">
        <v>45</v>
      </c>
      <c r="BY19" s="54">
        <v>38</v>
      </c>
      <c r="BZ19" s="73"/>
      <c r="CA19" s="74" t="s">
        <v>108</v>
      </c>
      <c r="CB19" s="68" t="e">
        <f t="shared" si="30"/>
        <v>#DIV/0!</v>
      </c>
      <c r="CF19" s="73"/>
      <c r="CG19" s="74" t="s">
        <v>108</v>
      </c>
      <c r="CH19" s="68">
        <f t="shared" si="31"/>
        <v>28.666666666666668</v>
      </c>
      <c r="CI19" s="54">
        <v>25</v>
      </c>
      <c r="CJ19" s="54">
        <v>31</v>
      </c>
      <c r="CK19" s="54">
        <v>30</v>
      </c>
      <c r="CL19" s="73"/>
      <c r="CM19" s="74" t="s">
        <v>108</v>
      </c>
      <c r="CN19" s="68">
        <f t="shared" si="32"/>
        <v>36.666666666666664</v>
      </c>
      <c r="CO19" s="54">
        <v>38</v>
      </c>
      <c r="CP19" s="54">
        <v>31</v>
      </c>
      <c r="CQ19" s="54">
        <v>41</v>
      </c>
      <c r="CR19" s="73"/>
      <c r="CS19" s="74" t="s">
        <v>108</v>
      </c>
      <c r="CT19" s="68">
        <f t="shared" si="33"/>
        <v>37.666666666666664</v>
      </c>
      <c r="CU19" s="54">
        <v>36</v>
      </c>
      <c r="CV19" s="54">
        <v>37</v>
      </c>
      <c r="CW19" s="54">
        <v>40</v>
      </c>
      <c r="CX19" s="73"/>
    </row>
    <row r="20" spans="1:102" x14ac:dyDescent="0.2">
      <c r="A20" s="70" t="s">
        <v>94</v>
      </c>
      <c r="B20" s="71">
        <f t="shared" si="17"/>
        <v>0</v>
      </c>
      <c r="C20" s="72">
        <v>0</v>
      </c>
      <c r="D20" s="72">
        <v>0</v>
      </c>
      <c r="E20" s="72">
        <v>0</v>
      </c>
      <c r="F20" s="73">
        <v>0</v>
      </c>
      <c r="G20" s="74" t="s">
        <v>109</v>
      </c>
      <c r="H20" s="82">
        <f t="shared" si="18"/>
        <v>2.75</v>
      </c>
      <c r="I20" s="72">
        <v>2</v>
      </c>
      <c r="J20" s="72">
        <v>3</v>
      </c>
      <c r="K20" s="72">
        <v>4</v>
      </c>
      <c r="L20" s="73">
        <v>2</v>
      </c>
      <c r="M20" s="74" t="s">
        <v>109</v>
      </c>
      <c r="N20" s="82">
        <f t="shared" si="19"/>
        <v>2</v>
      </c>
      <c r="O20" s="72">
        <v>2</v>
      </c>
      <c r="P20" s="72">
        <v>2</v>
      </c>
      <c r="Q20" s="72">
        <v>2</v>
      </c>
      <c r="R20" s="73">
        <v>2</v>
      </c>
      <c r="S20" s="74" t="s">
        <v>109</v>
      </c>
      <c r="T20" s="82" t="e">
        <f t="shared" si="34"/>
        <v>#DIV/0!</v>
      </c>
      <c r="U20" s="72"/>
      <c r="V20" s="72"/>
      <c r="W20" s="72"/>
      <c r="X20" s="73"/>
      <c r="Y20" s="74" t="s">
        <v>109</v>
      </c>
      <c r="Z20" s="82">
        <f t="shared" si="21"/>
        <v>17.333333333333332</v>
      </c>
      <c r="AA20" s="72">
        <v>23</v>
      </c>
      <c r="AB20" s="72">
        <v>11</v>
      </c>
      <c r="AC20" s="72">
        <v>18</v>
      </c>
      <c r="AD20" s="73"/>
      <c r="AE20" s="74" t="s">
        <v>109</v>
      </c>
      <c r="AF20" s="82">
        <f t="shared" si="22"/>
        <v>18.333333333333332</v>
      </c>
      <c r="AG20" s="72">
        <v>20</v>
      </c>
      <c r="AH20" s="72">
        <v>18</v>
      </c>
      <c r="AI20" s="72">
        <v>17</v>
      </c>
      <c r="AJ20" s="73"/>
      <c r="AK20" s="74" t="s">
        <v>109</v>
      </c>
      <c r="AL20" s="75" t="e">
        <f t="shared" si="25"/>
        <v>#DIV/0!</v>
      </c>
      <c r="AM20" s="72"/>
      <c r="AN20" s="72"/>
      <c r="AO20" s="72"/>
      <c r="AP20" s="73"/>
      <c r="AQ20" s="74" t="s">
        <v>109</v>
      </c>
      <c r="AR20" s="68">
        <f t="shared" si="26"/>
        <v>21</v>
      </c>
      <c r="AS20" s="69">
        <v>23</v>
      </c>
      <c r="AT20" s="69">
        <v>24</v>
      </c>
      <c r="AU20" s="69">
        <v>16</v>
      </c>
      <c r="AV20" s="73"/>
      <c r="AW20" s="74" t="s">
        <v>109</v>
      </c>
      <c r="AX20" s="68">
        <f t="shared" si="27"/>
        <v>17.666666666666668</v>
      </c>
      <c r="AY20" s="69">
        <v>22</v>
      </c>
      <c r="AZ20" s="69">
        <v>12</v>
      </c>
      <c r="BA20" s="69">
        <v>19</v>
      </c>
      <c r="BB20" s="73"/>
      <c r="BC20" s="74" t="s">
        <v>109</v>
      </c>
      <c r="BD20" s="68">
        <f>AVERAGE(BE20:BH20)</f>
        <v>24.666666666666668</v>
      </c>
      <c r="BE20" s="54">
        <v>24</v>
      </c>
      <c r="BF20" s="54">
        <v>28</v>
      </c>
      <c r="BG20" s="54">
        <v>22</v>
      </c>
      <c r="BH20" s="73"/>
      <c r="BI20" s="74" t="s">
        <v>109</v>
      </c>
      <c r="BJ20" s="68">
        <f>AVERAGE(BK20:BN20)</f>
        <v>23</v>
      </c>
      <c r="BK20" s="54">
        <v>22</v>
      </c>
      <c r="BL20" s="54">
        <v>23</v>
      </c>
      <c r="BM20" s="54">
        <v>24</v>
      </c>
      <c r="BN20" s="73"/>
      <c r="BO20" s="74" t="s">
        <v>109</v>
      </c>
      <c r="BP20" s="68">
        <f t="shared" si="28"/>
        <v>17.666666666666668</v>
      </c>
      <c r="BQ20" s="54">
        <v>20</v>
      </c>
      <c r="BR20" s="54">
        <v>15</v>
      </c>
      <c r="BS20" s="54">
        <v>18</v>
      </c>
      <c r="BT20" s="73"/>
      <c r="BU20" s="74" t="s">
        <v>109</v>
      </c>
      <c r="BV20" s="68">
        <f t="shared" si="29"/>
        <v>22.333333333333332</v>
      </c>
      <c r="BW20" s="54">
        <v>26</v>
      </c>
      <c r="BX20" s="54">
        <v>20</v>
      </c>
      <c r="BY20" s="54">
        <v>21</v>
      </c>
      <c r="BZ20" s="73"/>
      <c r="CA20" s="74" t="s">
        <v>109</v>
      </c>
      <c r="CB20" s="68" t="e">
        <f t="shared" si="30"/>
        <v>#DIV/0!</v>
      </c>
      <c r="CF20" s="73"/>
      <c r="CG20" s="74" t="s">
        <v>109</v>
      </c>
      <c r="CH20" s="68">
        <f t="shared" si="31"/>
        <v>24.666666666666668</v>
      </c>
      <c r="CI20" s="54">
        <v>25</v>
      </c>
      <c r="CJ20" s="54">
        <v>23</v>
      </c>
      <c r="CK20" s="54">
        <v>26</v>
      </c>
      <c r="CL20" s="73"/>
      <c r="CM20" s="74" t="s">
        <v>109</v>
      </c>
      <c r="CN20" s="68">
        <f t="shared" si="32"/>
        <v>28.333333333333332</v>
      </c>
      <c r="CO20" s="54">
        <v>28</v>
      </c>
      <c r="CP20" s="54">
        <v>30</v>
      </c>
      <c r="CQ20" s="54">
        <v>27</v>
      </c>
      <c r="CR20" s="73"/>
      <c r="CS20" s="74" t="s">
        <v>109</v>
      </c>
      <c r="CT20" s="68">
        <f t="shared" si="33"/>
        <v>29.333333333333332</v>
      </c>
      <c r="CU20" s="54">
        <v>28</v>
      </c>
      <c r="CV20" s="54">
        <v>30</v>
      </c>
      <c r="CW20" s="54">
        <v>30</v>
      </c>
      <c r="CX20" s="73"/>
    </row>
    <row r="21" spans="1:102" x14ac:dyDescent="0.2">
      <c r="A21" s="70" t="s">
        <v>96</v>
      </c>
      <c r="B21" s="71">
        <f t="shared" si="17"/>
        <v>0</v>
      </c>
      <c r="C21" s="72">
        <v>0</v>
      </c>
      <c r="D21" s="72">
        <v>0</v>
      </c>
      <c r="E21" s="72">
        <v>0</v>
      </c>
      <c r="F21" s="73">
        <v>0</v>
      </c>
      <c r="G21" s="74" t="s">
        <v>110</v>
      </c>
      <c r="H21" s="82">
        <f t="shared" si="18"/>
        <v>2.5</v>
      </c>
      <c r="I21" s="72">
        <v>2</v>
      </c>
      <c r="J21" s="72">
        <v>3</v>
      </c>
      <c r="K21" s="72">
        <v>2</v>
      </c>
      <c r="L21" s="73">
        <v>3</v>
      </c>
      <c r="M21" s="74" t="s">
        <v>110</v>
      </c>
      <c r="N21" s="82">
        <f t="shared" si="19"/>
        <v>8</v>
      </c>
      <c r="O21" s="72">
        <v>8</v>
      </c>
      <c r="P21" s="72">
        <v>10</v>
      </c>
      <c r="Q21" s="72">
        <v>8</v>
      </c>
      <c r="R21" s="73">
        <v>6</v>
      </c>
      <c r="S21" s="74" t="s">
        <v>110</v>
      </c>
      <c r="T21" s="82" t="e">
        <f t="shared" si="34"/>
        <v>#DIV/0!</v>
      </c>
      <c r="U21" s="72"/>
      <c r="V21" s="72"/>
      <c r="W21" s="72"/>
      <c r="X21" s="73"/>
      <c r="Y21" s="74" t="s">
        <v>110</v>
      </c>
      <c r="Z21" s="82">
        <f t="shared" si="21"/>
        <v>16.333333333333332</v>
      </c>
      <c r="AA21" s="72">
        <v>16</v>
      </c>
      <c r="AB21" s="72">
        <v>16</v>
      </c>
      <c r="AC21" s="72">
        <v>17</v>
      </c>
      <c r="AD21" s="73"/>
      <c r="AE21" s="74" t="s">
        <v>110</v>
      </c>
      <c r="AF21" s="82">
        <f t="shared" si="22"/>
        <v>16.666666666666668</v>
      </c>
      <c r="AG21" s="72">
        <v>17</v>
      </c>
      <c r="AH21" s="72">
        <v>16</v>
      </c>
      <c r="AI21" s="72">
        <v>17</v>
      </c>
      <c r="AJ21" s="73"/>
      <c r="AK21" s="74" t="s">
        <v>110</v>
      </c>
      <c r="AL21" s="75" t="e">
        <f t="shared" si="25"/>
        <v>#DIV/0!</v>
      </c>
      <c r="AM21" s="72"/>
      <c r="AN21" s="72"/>
      <c r="AO21" s="72"/>
      <c r="AP21" s="73"/>
      <c r="AQ21" s="74" t="s">
        <v>110</v>
      </c>
      <c r="AR21" s="68">
        <f t="shared" si="26"/>
        <v>21</v>
      </c>
      <c r="AS21" s="69">
        <v>20</v>
      </c>
      <c r="AT21" s="69">
        <v>22</v>
      </c>
      <c r="AU21" s="69">
        <v>21</v>
      </c>
      <c r="AV21" s="73"/>
      <c r="AW21" s="74" t="s">
        <v>110</v>
      </c>
      <c r="AX21" s="68">
        <f t="shared" si="27"/>
        <v>21.333333333333332</v>
      </c>
      <c r="AY21" s="69">
        <v>22</v>
      </c>
      <c r="AZ21" s="69">
        <v>21</v>
      </c>
      <c r="BA21" s="69">
        <v>21</v>
      </c>
      <c r="BB21" s="73"/>
      <c r="BC21" s="74" t="s">
        <v>110</v>
      </c>
      <c r="BD21" s="68">
        <f>AVERAGE(BE21:BH21)</f>
        <v>24.333333333333332</v>
      </c>
      <c r="BE21" s="54">
        <v>25</v>
      </c>
      <c r="BF21" s="54">
        <v>25</v>
      </c>
      <c r="BG21" s="54">
        <v>23</v>
      </c>
      <c r="BH21" s="73"/>
      <c r="BI21" s="74" t="s">
        <v>110</v>
      </c>
      <c r="BJ21" s="68">
        <f>AVERAGE(BK21:BN21)</f>
        <v>19.333333333333332</v>
      </c>
      <c r="BK21" s="54">
        <v>20</v>
      </c>
      <c r="BL21" s="54">
        <v>20</v>
      </c>
      <c r="BM21" s="54">
        <v>18</v>
      </c>
      <c r="BN21" s="73"/>
      <c r="BO21" s="74" t="s">
        <v>110</v>
      </c>
      <c r="BP21" s="68">
        <f t="shared" si="28"/>
        <v>21</v>
      </c>
      <c r="BQ21" s="54">
        <v>21</v>
      </c>
      <c r="BR21" s="54">
        <v>23</v>
      </c>
      <c r="BS21" s="54">
        <v>19</v>
      </c>
      <c r="BT21" s="73"/>
      <c r="BU21" s="74" t="s">
        <v>110</v>
      </c>
      <c r="BV21" s="68">
        <f t="shared" si="29"/>
        <v>23.333333333333332</v>
      </c>
      <c r="BW21" s="54">
        <v>24</v>
      </c>
      <c r="BX21" s="54">
        <v>25</v>
      </c>
      <c r="BY21" s="54">
        <v>21</v>
      </c>
      <c r="BZ21" s="73"/>
      <c r="CA21" s="74" t="s">
        <v>110</v>
      </c>
      <c r="CB21" s="68" t="e">
        <f t="shared" si="30"/>
        <v>#DIV/0!</v>
      </c>
      <c r="CF21" s="73"/>
      <c r="CG21" s="74" t="s">
        <v>110</v>
      </c>
      <c r="CH21" s="68">
        <f t="shared" si="31"/>
        <v>19.666666666666668</v>
      </c>
      <c r="CI21" s="54">
        <v>14</v>
      </c>
      <c r="CJ21" s="54">
        <v>22</v>
      </c>
      <c r="CK21" s="54">
        <v>23</v>
      </c>
      <c r="CL21" s="73"/>
      <c r="CM21" s="74" t="s">
        <v>110</v>
      </c>
      <c r="CN21" s="68">
        <f t="shared" si="32"/>
        <v>26</v>
      </c>
      <c r="CO21" s="54">
        <v>27</v>
      </c>
      <c r="CP21" s="54">
        <v>23</v>
      </c>
      <c r="CQ21" s="54">
        <v>28</v>
      </c>
      <c r="CR21" s="73"/>
      <c r="CS21" s="74" t="s">
        <v>110</v>
      </c>
      <c r="CT21" s="68">
        <f t="shared" si="33"/>
        <v>32</v>
      </c>
      <c r="CU21" s="54">
        <v>33</v>
      </c>
      <c r="CV21" s="54">
        <v>30</v>
      </c>
      <c r="CW21" s="54">
        <v>33</v>
      </c>
      <c r="CX21" s="73"/>
    </row>
    <row r="22" spans="1:102" x14ac:dyDescent="0.2">
      <c r="A22" s="84" t="s">
        <v>98</v>
      </c>
      <c r="B22" s="71">
        <f t="shared" si="17"/>
        <v>0</v>
      </c>
      <c r="C22" s="72">
        <v>0</v>
      </c>
      <c r="D22" s="72">
        <v>0</v>
      </c>
      <c r="E22" s="72">
        <v>0</v>
      </c>
      <c r="F22" s="73">
        <v>0</v>
      </c>
      <c r="G22" s="85" t="s">
        <v>111</v>
      </c>
      <c r="H22" s="82">
        <f t="shared" si="18"/>
        <v>1.75</v>
      </c>
      <c r="I22" s="72">
        <v>2</v>
      </c>
      <c r="J22" s="72">
        <v>2</v>
      </c>
      <c r="K22" s="72">
        <v>2</v>
      </c>
      <c r="L22" s="73">
        <v>1</v>
      </c>
      <c r="M22" s="85" t="s">
        <v>111</v>
      </c>
      <c r="N22" s="82">
        <f t="shared" si="19"/>
        <v>11.333333333333334</v>
      </c>
      <c r="O22" s="72">
        <v>11</v>
      </c>
      <c r="P22" s="72">
        <v>13</v>
      </c>
      <c r="Q22" s="72">
        <v>10</v>
      </c>
      <c r="R22" s="73"/>
      <c r="S22" s="85" t="s">
        <v>111</v>
      </c>
      <c r="T22" s="82" t="e">
        <f t="shared" si="34"/>
        <v>#DIV/0!</v>
      </c>
      <c r="U22" s="72"/>
      <c r="V22" s="72"/>
      <c r="W22" s="72"/>
      <c r="X22" s="73"/>
      <c r="Y22" s="85" t="s">
        <v>111</v>
      </c>
      <c r="Z22" s="82">
        <f t="shared" si="21"/>
        <v>18</v>
      </c>
      <c r="AA22" s="72">
        <v>20</v>
      </c>
      <c r="AB22" s="72">
        <v>17</v>
      </c>
      <c r="AC22" s="72">
        <v>17</v>
      </c>
      <c r="AD22" s="77"/>
      <c r="AE22" s="85" t="s">
        <v>111</v>
      </c>
      <c r="AF22" s="82">
        <f t="shared" si="22"/>
        <v>14.666666666666666</v>
      </c>
      <c r="AG22" s="72">
        <v>13</v>
      </c>
      <c r="AH22" s="72">
        <v>15</v>
      </c>
      <c r="AI22" s="72">
        <v>16</v>
      </c>
      <c r="AJ22" s="77"/>
      <c r="AK22" s="85" t="s">
        <v>111</v>
      </c>
      <c r="AL22" s="78" t="e">
        <f t="shared" si="25"/>
        <v>#DIV/0!</v>
      </c>
      <c r="AM22" s="79"/>
      <c r="AN22" s="79"/>
      <c r="AO22" s="79"/>
      <c r="AP22" s="77"/>
      <c r="AQ22" s="85" t="s">
        <v>111</v>
      </c>
      <c r="AR22" s="68">
        <f t="shared" si="26"/>
        <v>27.333333333333332</v>
      </c>
      <c r="AS22" s="69">
        <v>24</v>
      </c>
      <c r="AT22" s="69">
        <v>30</v>
      </c>
      <c r="AU22" s="69">
        <v>28</v>
      </c>
      <c r="AV22" s="77"/>
      <c r="AW22" s="85" t="s">
        <v>111</v>
      </c>
      <c r="AX22" s="68">
        <f t="shared" si="27"/>
        <v>22.666666666666668</v>
      </c>
      <c r="AY22" s="69">
        <v>23</v>
      </c>
      <c r="AZ22" s="69">
        <v>24</v>
      </c>
      <c r="BA22" s="69">
        <v>21</v>
      </c>
      <c r="BB22" s="77"/>
      <c r="BC22" s="85" t="s">
        <v>111</v>
      </c>
      <c r="BD22" s="68">
        <f>AVERAGE(BE22:BH22)</f>
        <v>24.666666666666668</v>
      </c>
      <c r="BE22" s="54">
        <v>24</v>
      </c>
      <c r="BF22" s="54">
        <v>23</v>
      </c>
      <c r="BG22" s="54">
        <v>27</v>
      </c>
      <c r="BH22" s="77"/>
      <c r="BI22" s="85" t="s">
        <v>111</v>
      </c>
      <c r="BJ22" s="68">
        <f>AVERAGE(BK22:BN22)</f>
        <v>16.666666666666668</v>
      </c>
      <c r="BK22" s="54">
        <v>15</v>
      </c>
      <c r="BL22" s="54">
        <v>17</v>
      </c>
      <c r="BM22" s="54">
        <v>18</v>
      </c>
      <c r="BN22" s="77"/>
      <c r="BO22" s="85" t="s">
        <v>111</v>
      </c>
      <c r="BP22" s="68">
        <f t="shared" si="28"/>
        <v>19.333333333333332</v>
      </c>
      <c r="BQ22" s="54">
        <v>19</v>
      </c>
      <c r="BR22" s="54">
        <v>21</v>
      </c>
      <c r="BS22" s="54">
        <v>18</v>
      </c>
      <c r="BT22" s="77"/>
      <c r="BU22" s="85" t="s">
        <v>111</v>
      </c>
      <c r="BV22" s="68">
        <f t="shared" si="29"/>
        <v>15.666666666666666</v>
      </c>
      <c r="BW22" s="54">
        <v>13</v>
      </c>
      <c r="BX22" s="54">
        <v>13</v>
      </c>
      <c r="BY22" s="54">
        <v>21</v>
      </c>
      <c r="BZ22" s="77"/>
      <c r="CA22" s="85" t="s">
        <v>111</v>
      </c>
      <c r="CB22" s="68" t="e">
        <f t="shared" si="30"/>
        <v>#DIV/0!</v>
      </c>
      <c r="CF22" s="77"/>
      <c r="CG22" s="85" t="s">
        <v>111</v>
      </c>
      <c r="CH22" s="68">
        <f t="shared" si="31"/>
        <v>20.666666666666668</v>
      </c>
      <c r="CI22" s="54">
        <v>20</v>
      </c>
      <c r="CJ22" s="54">
        <v>22</v>
      </c>
      <c r="CK22" s="54">
        <v>20</v>
      </c>
      <c r="CL22" s="77"/>
      <c r="CM22" s="85" t="s">
        <v>111</v>
      </c>
      <c r="CN22" s="68">
        <f t="shared" si="32"/>
        <v>24.333333333333332</v>
      </c>
      <c r="CO22" s="54">
        <v>25</v>
      </c>
      <c r="CP22" s="54">
        <v>25</v>
      </c>
      <c r="CQ22" s="54">
        <v>23</v>
      </c>
      <c r="CR22" s="77"/>
      <c r="CS22" s="85" t="s">
        <v>111</v>
      </c>
      <c r="CT22" s="68">
        <f t="shared" si="33"/>
        <v>24.666666666666668</v>
      </c>
      <c r="CU22" s="54">
        <v>25</v>
      </c>
      <c r="CV22" s="54">
        <v>25</v>
      </c>
      <c r="CW22" s="54">
        <v>24</v>
      </c>
      <c r="CX22" s="77"/>
    </row>
    <row r="23" spans="1:102" ht="15.75" x14ac:dyDescent="0.25">
      <c r="A23" s="80" t="s">
        <v>100</v>
      </c>
      <c r="B23" s="274" t="s">
        <v>112</v>
      </c>
      <c r="C23" s="275"/>
      <c r="D23" s="275"/>
      <c r="E23" s="275"/>
      <c r="F23" s="276"/>
      <c r="G23" s="81"/>
      <c r="H23" s="274" t="s">
        <v>112</v>
      </c>
      <c r="I23" s="275"/>
      <c r="J23" s="275"/>
      <c r="K23" s="275"/>
      <c r="L23" s="276"/>
      <c r="M23" s="81"/>
      <c r="N23" s="274" t="s">
        <v>112</v>
      </c>
      <c r="O23" s="275"/>
      <c r="P23" s="275"/>
      <c r="Q23" s="275"/>
      <c r="R23" s="276"/>
      <c r="S23" s="81"/>
      <c r="T23" s="274" t="s">
        <v>112</v>
      </c>
      <c r="U23" s="275"/>
      <c r="V23" s="275"/>
      <c r="W23" s="275"/>
      <c r="X23" s="276"/>
      <c r="Y23" s="81"/>
      <c r="Z23" s="274" t="s">
        <v>113</v>
      </c>
      <c r="AA23" s="275"/>
      <c r="AB23" s="275"/>
      <c r="AC23" s="275"/>
      <c r="AD23" s="276"/>
      <c r="AE23" s="81"/>
      <c r="AF23" s="274" t="s">
        <v>113</v>
      </c>
      <c r="AG23" s="275"/>
      <c r="AH23" s="275"/>
      <c r="AI23" s="275"/>
      <c r="AJ23" s="276"/>
      <c r="AK23" s="81"/>
      <c r="AL23" s="274" t="s">
        <v>113</v>
      </c>
      <c r="AM23" s="275"/>
      <c r="AN23" s="275"/>
      <c r="AO23" s="275"/>
      <c r="AP23" s="276"/>
      <c r="AQ23" s="81"/>
      <c r="AR23" s="275" t="s">
        <v>113</v>
      </c>
      <c r="AS23" s="275"/>
      <c r="AT23" s="275"/>
      <c r="AU23" s="275"/>
      <c r="AV23" s="276"/>
      <c r="AW23" s="81"/>
      <c r="AX23" s="275" t="s">
        <v>113</v>
      </c>
      <c r="AY23" s="275"/>
      <c r="AZ23" s="275"/>
      <c r="BA23" s="275"/>
      <c r="BB23" s="276"/>
      <c r="BC23" s="81"/>
      <c r="BD23" s="275" t="s">
        <v>113</v>
      </c>
      <c r="BE23" s="275"/>
      <c r="BF23" s="275"/>
      <c r="BG23" s="275"/>
      <c r="BH23" s="276"/>
      <c r="BI23" s="81"/>
      <c r="BJ23" s="275" t="s">
        <v>113</v>
      </c>
      <c r="BK23" s="275"/>
      <c r="BL23" s="275"/>
      <c r="BM23" s="275"/>
      <c r="BN23" s="276"/>
      <c r="BO23" s="81"/>
      <c r="BP23" s="275" t="s">
        <v>113</v>
      </c>
      <c r="BQ23" s="275"/>
      <c r="BR23" s="275"/>
      <c r="BS23" s="275"/>
      <c r="BT23" s="276"/>
      <c r="BU23" s="81"/>
      <c r="BV23" s="275" t="s">
        <v>113</v>
      </c>
      <c r="BW23" s="275"/>
      <c r="BX23" s="275"/>
      <c r="BY23" s="275"/>
      <c r="BZ23" s="276"/>
      <c r="CA23" s="81"/>
      <c r="CB23" s="275" t="s">
        <v>113</v>
      </c>
      <c r="CC23" s="275"/>
      <c r="CD23" s="275"/>
      <c r="CE23" s="275"/>
      <c r="CF23" s="276"/>
      <c r="CG23" s="81"/>
      <c r="CH23" s="275" t="s">
        <v>113</v>
      </c>
      <c r="CI23" s="275"/>
      <c r="CJ23" s="275"/>
      <c r="CK23" s="275"/>
      <c r="CL23" s="276"/>
      <c r="CM23" s="81"/>
      <c r="CN23" s="275" t="s">
        <v>113</v>
      </c>
      <c r="CO23" s="275"/>
      <c r="CP23" s="275"/>
      <c r="CQ23" s="275"/>
      <c r="CR23" s="276"/>
      <c r="CS23" s="81"/>
      <c r="CT23" s="275" t="s">
        <v>113</v>
      </c>
      <c r="CU23" s="275"/>
      <c r="CV23" s="275"/>
      <c r="CW23" s="275"/>
      <c r="CX23" s="276"/>
    </row>
    <row r="24" spans="1:102" x14ac:dyDescent="0.2">
      <c r="A24" s="62" t="s">
        <v>82</v>
      </c>
      <c r="B24" s="71">
        <f t="shared" ref="B24:B32" si="35">AVERAGE(C24:F24)</f>
        <v>0</v>
      </c>
      <c r="C24" s="72">
        <v>0</v>
      </c>
      <c r="D24" s="72">
        <v>0</v>
      </c>
      <c r="E24" s="72">
        <v>0</v>
      </c>
      <c r="F24" s="73">
        <v>0</v>
      </c>
      <c r="G24" s="66" t="s">
        <v>114</v>
      </c>
      <c r="H24" s="82">
        <f t="shared" ref="H24:H32" si="36">AVERAGE(I24:L24)</f>
        <v>3.6666666666666665</v>
      </c>
      <c r="I24" s="72">
        <v>4</v>
      </c>
      <c r="J24" s="72">
        <v>4</v>
      </c>
      <c r="K24" s="72">
        <v>3</v>
      </c>
      <c r="L24" s="73"/>
      <c r="M24" s="66" t="s">
        <v>114</v>
      </c>
      <c r="N24" s="82"/>
      <c r="O24" s="72"/>
      <c r="P24" s="72"/>
      <c r="Q24" s="72"/>
      <c r="R24" s="73"/>
      <c r="S24" s="66" t="s">
        <v>114</v>
      </c>
      <c r="T24" s="82" t="e">
        <f t="shared" si="20"/>
        <v>#DIV/0!</v>
      </c>
      <c r="U24" s="72"/>
      <c r="V24" s="72"/>
      <c r="W24" s="72"/>
      <c r="X24" s="73"/>
      <c r="Y24" s="66" t="s">
        <v>114</v>
      </c>
      <c r="Z24" s="82" t="e">
        <f t="shared" ref="Z24:Z32" si="37">AVERAGE(AA24:AD24)</f>
        <v>#DIV/0!</v>
      </c>
      <c r="AA24" s="72"/>
      <c r="AB24" s="72"/>
      <c r="AC24" s="72"/>
      <c r="AD24" s="65"/>
      <c r="AE24" s="66" t="s">
        <v>114</v>
      </c>
      <c r="AF24" s="82">
        <f t="shared" ref="AF24:AF32" si="38">AVERAGE(AG24:AJ24)</f>
        <v>14.666666666666666</v>
      </c>
      <c r="AG24" s="72">
        <v>14</v>
      </c>
      <c r="AH24" s="72">
        <v>13</v>
      </c>
      <c r="AI24" s="72">
        <v>17</v>
      </c>
      <c r="AJ24" s="65"/>
      <c r="AK24" s="66" t="s">
        <v>114</v>
      </c>
      <c r="AL24" s="67" t="e">
        <f>AVERAGE(AM24:AP24)</f>
        <v>#DIV/0!</v>
      </c>
      <c r="AM24" s="64"/>
      <c r="AN24" s="64"/>
      <c r="AO24" s="64"/>
      <c r="AP24" s="65"/>
      <c r="AQ24" s="66" t="s">
        <v>114</v>
      </c>
      <c r="AR24" s="68">
        <f>AVERAGE(AS24:AV24)</f>
        <v>18.666666666666668</v>
      </c>
      <c r="AS24" s="69">
        <v>18</v>
      </c>
      <c r="AT24" s="69">
        <v>21</v>
      </c>
      <c r="AU24" s="69">
        <v>17</v>
      </c>
      <c r="AV24" s="65"/>
      <c r="AW24" s="66" t="s">
        <v>114</v>
      </c>
      <c r="AX24" s="68">
        <f>AVERAGE(AY24:BB24)</f>
        <v>17</v>
      </c>
      <c r="AY24" s="69">
        <v>18</v>
      </c>
      <c r="AZ24" s="69">
        <v>18</v>
      </c>
      <c r="BA24" s="69">
        <v>15</v>
      </c>
      <c r="BB24" s="65"/>
      <c r="BC24" s="66" t="s">
        <v>114</v>
      </c>
      <c r="BD24" s="68">
        <f t="shared" ref="BD24:BD29" si="39">AVERAGE(BE24:BH24)</f>
        <v>29.666666666666668</v>
      </c>
      <c r="BE24" s="54">
        <v>33</v>
      </c>
      <c r="BF24" s="54">
        <v>25</v>
      </c>
      <c r="BG24" s="54">
        <v>31</v>
      </c>
      <c r="BH24" s="65"/>
      <c r="BI24" s="66" t="s">
        <v>114</v>
      </c>
      <c r="BJ24" s="68">
        <f t="shared" ref="BJ24:BJ29" si="40">AVERAGE(BK24:BN24)</f>
        <v>25.666666666666668</v>
      </c>
      <c r="BK24" s="54">
        <v>25</v>
      </c>
      <c r="BL24" s="54">
        <v>26</v>
      </c>
      <c r="BM24" s="54">
        <v>26</v>
      </c>
      <c r="BN24" s="65"/>
      <c r="BO24" s="66" t="s">
        <v>114</v>
      </c>
      <c r="BP24" s="68">
        <f>AVERAGE(BQ24:BS24)</f>
        <v>25</v>
      </c>
      <c r="BQ24" s="54">
        <v>26</v>
      </c>
      <c r="BR24" s="54">
        <v>26</v>
      </c>
      <c r="BS24" s="54">
        <v>23</v>
      </c>
      <c r="BT24" s="65"/>
      <c r="BU24" s="66" t="s">
        <v>114</v>
      </c>
      <c r="BV24" s="68">
        <f>AVERAGE(BW24:BY24)</f>
        <v>25.666666666666668</v>
      </c>
      <c r="BW24" s="54">
        <v>25</v>
      </c>
      <c r="BX24" s="54">
        <v>25</v>
      </c>
      <c r="BY24" s="54">
        <v>27</v>
      </c>
      <c r="BZ24" s="65"/>
      <c r="CA24" s="66" t="s">
        <v>114</v>
      </c>
      <c r="CB24" s="68" t="e">
        <f>AVERAGE(CC24:CE24)</f>
        <v>#DIV/0!</v>
      </c>
      <c r="CF24" s="65"/>
      <c r="CG24" s="66" t="s">
        <v>114</v>
      </c>
      <c r="CH24" s="68">
        <f>AVERAGE(CI24:CK24)</f>
        <v>32.666666666666664</v>
      </c>
      <c r="CI24" s="54">
        <v>31</v>
      </c>
      <c r="CJ24" s="54">
        <v>33</v>
      </c>
      <c r="CK24" s="54">
        <v>34</v>
      </c>
      <c r="CL24" s="65"/>
      <c r="CM24" s="66" t="s">
        <v>114</v>
      </c>
      <c r="CN24" s="68">
        <f>AVERAGE(CO24:CQ24)</f>
        <v>33.5</v>
      </c>
      <c r="CO24" s="54">
        <v>32</v>
      </c>
      <c r="CP24" s="54">
        <v>35</v>
      </c>
      <c r="CR24" s="65"/>
      <c r="CS24" s="66" t="s">
        <v>114</v>
      </c>
      <c r="CT24" s="68">
        <f>AVERAGE(CU24:CW24)</f>
        <v>46</v>
      </c>
      <c r="CU24" s="54">
        <v>42</v>
      </c>
      <c r="CV24" s="54">
        <v>45</v>
      </c>
      <c r="CW24" s="54">
        <v>51</v>
      </c>
      <c r="CX24" s="65"/>
    </row>
    <row r="25" spans="1:102" x14ac:dyDescent="0.2">
      <c r="A25" s="70" t="s">
        <v>84</v>
      </c>
      <c r="B25" s="71">
        <f t="shared" si="35"/>
        <v>0</v>
      </c>
      <c r="C25" s="72">
        <v>0</v>
      </c>
      <c r="D25" s="72">
        <v>0</v>
      </c>
      <c r="E25" s="72">
        <v>0</v>
      </c>
      <c r="F25" s="73">
        <v>0</v>
      </c>
      <c r="G25" s="74" t="s">
        <v>115</v>
      </c>
      <c r="H25" s="82">
        <f t="shared" si="36"/>
        <v>7</v>
      </c>
      <c r="I25" s="72">
        <v>5</v>
      </c>
      <c r="J25" s="72">
        <v>8</v>
      </c>
      <c r="K25" s="72">
        <v>9</v>
      </c>
      <c r="L25" s="73">
        <v>6</v>
      </c>
      <c r="M25" s="74" t="s">
        <v>115</v>
      </c>
      <c r="N25" s="82">
        <f t="shared" ref="N25:N32" si="41">AVERAGE(O25:R25)</f>
        <v>12</v>
      </c>
      <c r="O25" s="72">
        <v>12</v>
      </c>
      <c r="P25" s="72">
        <v>13</v>
      </c>
      <c r="Q25" s="72">
        <v>11</v>
      </c>
      <c r="R25" s="73"/>
      <c r="S25" s="74" t="s">
        <v>115</v>
      </c>
      <c r="T25" s="82" t="e">
        <f t="shared" si="20"/>
        <v>#DIV/0!</v>
      </c>
      <c r="U25" s="72"/>
      <c r="V25" s="72"/>
      <c r="W25" s="72"/>
      <c r="X25" s="73"/>
      <c r="Y25" s="74" t="s">
        <v>115</v>
      </c>
      <c r="Z25" s="82" t="e">
        <f t="shared" si="37"/>
        <v>#DIV/0!</v>
      </c>
      <c r="AA25" s="72"/>
      <c r="AB25" s="72"/>
      <c r="AC25" s="72"/>
      <c r="AD25" s="73"/>
      <c r="AE25" s="74" t="s">
        <v>115</v>
      </c>
      <c r="AF25" s="82">
        <f t="shared" si="38"/>
        <v>11.833333333333334</v>
      </c>
      <c r="AG25" s="72">
        <v>14.5</v>
      </c>
      <c r="AH25" s="72">
        <v>11</v>
      </c>
      <c r="AI25" s="72">
        <v>10</v>
      </c>
      <c r="AJ25" s="73"/>
      <c r="AK25" s="74" t="s">
        <v>115</v>
      </c>
      <c r="AL25" s="75" t="e">
        <f t="shared" ref="AL25:AL32" si="42">AVERAGE(AM25:AP25)</f>
        <v>#DIV/0!</v>
      </c>
      <c r="AM25" s="72"/>
      <c r="AN25" s="72"/>
      <c r="AO25" s="72"/>
      <c r="AP25" s="73"/>
      <c r="AQ25" s="74" t="s">
        <v>115</v>
      </c>
      <c r="AR25" s="68">
        <f t="shared" ref="AR25:AR32" si="43">AVERAGE(AS25:AV25)</f>
        <v>12.333333333333334</v>
      </c>
      <c r="AS25" s="69">
        <v>11</v>
      </c>
      <c r="AT25" s="69">
        <v>12</v>
      </c>
      <c r="AU25" s="69">
        <v>14</v>
      </c>
      <c r="AV25" s="73"/>
      <c r="AW25" s="74" t="s">
        <v>115</v>
      </c>
      <c r="AX25" s="68">
        <f t="shared" ref="AX25:AX32" si="44">AVERAGE(AY25:BB25)</f>
        <v>18.666666666666668</v>
      </c>
      <c r="AY25" s="69">
        <v>16</v>
      </c>
      <c r="AZ25" s="69">
        <v>22</v>
      </c>
      <c r="BA25" s="69">
        <v>18</v>
      </c>
      <c r="BB25" s="73"/>
      <c r="BC25" s="74" t="s">
        <v>115</v>
      </c>
      <c r="BD25" s="68">
        <f t="shared" si="39"/>
        <v>22.333333333333332</v>
      </c>
      <c r="BE25" s="54">
        <v>23</v>
      </c>
      <c r="BF25" s="54">
        <v>22</v>
      </c>
      <c r="BG25" s="54">
        <v>22</v>
      </c>
      <c r="BH25" s="73"/>
      <c r="BI25" s="74" t="s">
        <v>115</v>
      </c>
      <c r="BJ25" s="68">
        <f t="shared" si="40"/>
        <v>22.666666666666668</v>
      </c>
      <c r="BK25" s="54">
        <v>21</v>
      </c>
      <c r="BL25" s="54">
        <v>24</v>
      </c>
      <c r="BM25" s="54">
        <v>23</v>
      </c>
      <c r="BN25" s="73"/>
      <c r="BO25" s="74" t="s">
        <v>115</v>
      </c>
      <c r="BP25" s="68">
        <f t="shared" ref="BP25:BP32" si="45">AVERAGE(BQ25:BS25)</f>
        <v>17.333333333333332</v>
      </c>
      <c r="BQ25" s="54">
        <v>18</v>
      </c>
      <c r="BR25" s="54">
        <v>17</v>
      </c>
      <c r="BS25" s="54">
        <v>17</v>
      </c>
      <c r="BT25" s="73"/>
      <c r="BU25" s="74" t="s">
        <v>115</v>
      </c>
      <c r="BV25" s="68">
        <f t="shared" ref="BV25:BV32" si="46">AVERAGE(BW25:BY25)</f>
        <v>24.333333333333332</v>
      </c>
      <c r="BW25" s="54">
        <v>25</v>
      </c>
      <c r="BX25" s="54">
        <v>22</v>
      </c>
      <c r="BY25" s="54">
        <v>26</v>
      </c>
      <c r="BZ25" s="73"/>
      <c r="CA25" s="74" t="s">
        <v>115</v>
      </c>
      <c r="CB25" s="68" t="e">
        <f t="shared" ref="CB25:CB32" si="47">AVERAGE(CC25:CE25)</f>
        <v>#DIV/0!</v>
      </c>
      <c r="CF25" s="73"/>
      <c r="CG25" s="74" t="s">
        <v>115</v>
      </c>
      <c r="CH25" s="68">
        <f t="shared" ref="CH25:CH32" si="48">AVERAGE(CI25:CK25)</f>
        <v>24.666666666666668</v>
      </c>
      <c r="CI25" s="54">
        <v>23</v>
      </c>
      <c r="CJ25" s="54">
        <v>24</v>
      </c>
      <c r="CK25" s="54">
        <v>27</v>
      </c>
      <c r="CL25" s="73"/>
      <c r="CM25" s="74" t="s">
        <v>115</v>
      </c>
      <c r="CN25" s="68">
        <f t="shared" ref="CN25:CN32" si="49">AVERAGE(CO25:CQ25)</f>
        <v>35</v>
      </c>
      <c r="CO25" s="54">
        <v>35</v>
      </c>
      <c r="CP25" s="54">
        <v>36</v>
      </c>
      <c r="CQ25" s="54">
        <v>34</v>
      </c>
      <c r="CR25" s="73"/>
      <c r="CS25" s="74" t="s">
        <v>115</v>
      </c>
      <c r="CT25" s="68">
        <f t="shared" ref="CT25:CT32" si="50">AVERAGE(CU25:CW25)</f>
        <v>33.666666666666664</v>
      </c>
      <c r="CU25" s="54">
        <v>33</v>
      </c>
      <c r="CV25" s="54">
        <v>30</v>
      </c>
      <c r="CW25" s="54">
        <v>38</v>
      </c>
      <c r="CX25" s="73"/>
    </row>
    <row r="26" spans="1:102" x14ac:dyDescent="0.2">
      <c r="A26" s="70" t="s">
        <v>86</v>
      </c>
      <c r="B26" s="71">
        <f t="shared" si="35"/>
        <v>0</v>
      </c>
      <c r="C26" s="72">
        <v>0</v>
      </c>
      <c r="D26" s="72">
        <v>0</v>
      </c>
      <c r="E26" s="72">
        <v>0</v>
      </c>
      <c r="F26" s="73">
        <v>0</v>
      </c>
      <c r="G26" s="74" t="s">
        <v>116</v>
      </c>
      <c r="H26" s="82">
        <f t="shared" si="36"/>
        <v>9</v>
      </c>
      <c r="I26" s="72">
        <v>9</v>
      </c>
      <c r="J26" s="72">
        <v>9</v>
      </c>
      <c r="K26" s="72">
        <v>9</v>
      </c>
      <c r="L26" s="73">
        <v>9</v>
      </c>
      <c r="M26" s="74" t="s">
        <v>116</v>
      </c>
      <c r="N26" s="82">
        <f t="shared" si="41"/>
        <v>12</v>
      </c>
      <c r="O26" s="72">
        <v>12</v>
      </c>
      <c r="P26" s="72">
        <v>11</v>
      </c>
      <c r="Q26" s="72">
        <v>13</v>
      </c>
      <c r="R26" s="73">
        <v>12</v>
      </c>
      <c r="S26" s="74" t="s">
        <v>116</v>
      </c>
      <c r="T26" s="82" t="e">
        <f t="shared" si="20"/>
        <v>#DIV/0!</v>
      </c>
      <c r="U26" s="72"/>
      <c r="V26" s="72"/>
      <c r="W26" s="72"/>
      <c r="X26" s="73"/>
      <c r="Y26" s="74" t="s">
        <v>116</v>
      </c>
      <c r="Z26" s="82" t="e">
        <f t="shared" si="37"/>
        <v>#DIV/0!</v>
      </c>
      <c r="AA26" s="72"/>
      <c r="AB26" s="72"/>
      <c r="AC26" s="72"/>
      <c r="AD26" s="73"/>
      <c r="AE26" s="74" t="s">
        <v>116</v>
      </c>
      <c r="AF26" s="82">
        <f t="shared" si="38"/>
        <v>20.833333333333332</v>
      </c>
      <c r="AG26" s="72">
        <v>22</v>
      </c>
      <c r="AH26" s="72">
        <v>20</v>
      </c>
      <c r="AI26" s="72">
        <v>20.5</v>
      </c>
      <c r="AJ26" s="73"/>
      <c r="AK26" s="74" t="s">
        <v>116</v>
      </c>
      <c r="AL26" s="75" t="e">
        <f t="shared" si="42"/>
        <v>#DIV/0!</v>
      </c>
      <c r="AM26" s="72"/>
      <c r="AN26" s="72"/>
      <c r="AO26" s="72"/>
      <c r="AP26" s="73"/>
      <c r="AQ26" s="74" t="s">
        <v>116</v>
      </c>
      <c r="AR26" s="68">
        <f t="shared" si="43"/>
        <v>20</v>
      </c>
      <c r="AS26" s="69">
        <v>21</v>
      </c>
      <c r="AT26" s="69">
        <v>19</v>
      </c>
      <c r="AU26" s="69">
        <v>20</v>
      </c>
      <c r="AV26" s="73"/>
      <c r="AW26" s="74" t="s">
        <v>116</v>
      </c>
      <c r="AX26" s="68">
        <f t="shared" si="44"/>
        <v>22.333333333333332</v>
      </c>
      <c r="AY26" s="69">
        <v>23</v>
      </c>
      <c r="AZ26" s="69">
        <v>22</v>
      </c>
      <c r="BA26" s="69">
        <v>22</v>
      </c>
      <c r="BB26" s="73"/>
      <c r="BC26" s="74" t="s">
        <v>116</v>
      </c>
      <c r="BD26" s="68">
        <f t="shared" si="39"/>
        <v>28</v>
      </c>
      <c r="BE26" s="54">
        <v>28</v>
      </c>
      <c r="BF26" s="54">
        <v>26</v>
      </c>
      <c r="BG26" s="54">
        <v>30</v>
      </c>
      <c r="BH26" s="73"/>
      <c r="BI26" s="74" t="s">
        <v>116</v>
      </c>
      <c r="BJ26" s="68">
        <f t="shared" si="40"/>
        <v>26</v>
      </c>
      <c r="BK26" s="54">
        <v>24</v>
      </c>
      <c r="BL26" s="54">
        <v>27</v>
      </c>
      <c r="BM26" s="54">
        <v>27</v>
      </c>
      <c r="BN26" s="73"/>
      <c r="BO26" s="74" t="s">
        <v>116</v>
      </c>
      <c r="BP26" s="68">
        <f t="shared" si="45"/>
        <v>31.333333333333332</v>
      </c>
      <c r="BQ26" s="54">
        <v>31</v>
      </c>
      <c r="BR26" s="54">
        <v>33</v>
      </c>
      <c r="BS26" s="54">
        <v>30</v>
      </c>
      <c r="BT26" s="73"/>
      <c r="BU26" s="74" t="s">
        <v>116</v>
      </c>
      <c r="BV26" s="68">
        <f t="shared" si="46"/>
        <v>32.333333333333336</v>
      </c>
      <c r="BW26" s="54">
        <v>33</v>
      </c>
      <c r="BX26" s="54">
        <v>32</v>
      </c>
      <c r="BY26" s="54">
        <v>32</v>
      </c>
      <c r="BZ26" s="73"/>
      <c r="CA26" s="74" t="s">
        <v>116</v>
      </c>
      <c r="CB26" s="68" t="e">
        <f t="shared" si="47"/>
        <v>#DIV/0!</v>
      </c>
      <c r="CF26" s="73"/>
      <c r="CG26" s="74" t="s">
        <v>116</v>
      </c>
      <c r="CH26" s="68">
        <f t="shared" si="48"/>
        <v>35.666666666666664</v>
      </c>
      <c r="CI26" s="54">
        <v>33</v>
      </c>
      <c r="CJ26" s="54">
        <v>36</v>
      </c>
      <c r="CK26" s="54">
        <v>38</v>
      </c>
      <c r="CL26" s="73"/>
      <c r="CM26" s="74" t="s">
        <v>116</v>
      </c>
      <c r="CN26" s="68">
        <f t="shared" si="49"/>
        <v>44.666666666666664</v>
      </c>
      <c r="CO26" s="54">
        <v>47</v>
      </c>
      <c r="CP26" s="54">
        <v>45</v>
      </c>
      <c r="CQ26" s="54">
        <v>42</v>
      </c>
      <c r="CR26" s="73"/>
      <c r="CS26" s="74" t="s">
        <v>116</v>
      </c>
      <c r="CT26" s="68">
        <f t="shared" si="50"/>
        <v>38.333333333333336</v>
      </c>
      <c r="CU26" s="54">
        <v>41</v>
      </c>
      <c r="CV26" s="54">
        <v>32</v>
      </c>
      <c r="CW26" s="54">
        <v>42</v>
      </c>
      <c r="CX26" s="73"/>
    </row>
    <row r="27" spans="1:102" x14ac:dyDescent="0.2">
      <c r="A27" s="70" t="s">
        <v>88</v>
      </c>
      <c r="B27" s="71">
        <f t="shared" si="35"/>
        <v>0</v>
      </c>
      <c r="C27" s="72">
        <v>0</v>
      </c>
      <c r="D27" s="72">
        <v>0</v>
      </c>
      <c r="E27" s="72">
        <v>0</v>
      </c>
      <c r="F27" s="73">
        <v>0</v>
      </c>
      <c r="G27" s="74" t="s">
        <v>117</v>
      </c>
      <c r="H27" s="82">
        <f t="shared" si="36"/>
        <v>5</v>
      </c>
      <c r="I27" s="72">
        <v>4</v>
      </c>
      <c r="J27" s="72">
        <v>6</v>
      </c>
      <c r="K27" s="72">
        <v>5</v>
      </c>
      <c r="L27" s="73">
        <v>5</v>
      </c>
      <c r="M27" s="74" t="s">
        <v>117</v>
      </c>
      <c r="N27" s="82"/>
      <c r="O27" s="72"/>
      <c r="P27" s="72"/>
      <c r="Q27" s="72"/>
      <c r="R27" s="73"/>
      <c r="S27" s="74" t="s">
        <v>117</v>
      </c>
      <c r="T27" s="82" t="e">
        <f t="shared" si="20"/>
        <v>#DIV/0!</v>
      </c>
      <c r="U27" s="69"/>
      <c r="V27" s="69"/>
      <c r="W27" s="69"/>
      <c r="X27" s="73"/>
      <c r="Y27" s="74" t="s">
        <v>117</v>
      </c>
      <c r="Z27" s="82">
        <f t="shared" si="37"/>
        <v>15.666666666666666</v>
      </c>
      <c r="AA27" s="72">
        <v>14</v>
      </c>
      <c r="AB27" s="72">
        <v>19</v>
      </c>
      <c r="AC27" s="72">
        <v>14</v>
      </c>
      <c r="AD27" s="73"/>
      <c r="AE27" s="74" t="s">
        <v>117</v>
      </c>
      <c r="AF27" s="82">
        <f t="shared" si="38"/>
        <v>14.333333333333334</v>
      </c>
      <c r="AG27" s="72">
        <v>16</v>
      </c>
      <c r="AH27" s="72">
        <v>14</v>
      </c>
      <c r="AI27" s="72">
        <v>13</v>
      </c>
      <c r="AJ27" s="73"/>
      <c r="AK27" s="74" t="s">
        <v>117</v>
      </c>
      <c r="AL27" s="75" t="e">
        <f t="shared" si="42"/>
        <v>#DIV/0!</v>
      </c>
      <c r="AM27" s="72"/>
      <c r="AN27" s="72"/>
      <c r="AO27" s="72"/>
      <c r="AP27" s="73"/>
      <c r="AQ27" s="74" t="s">
        <v>117</v>
      </c>
      <c r="AR27" s="68">
        <f t="shared" si="43"/>
        <v>19</v>
      </c>
      <c r="AS27" s="69">
        <v>17</v>
      </c>
      <c r="AT27" s="69">
        <v>23</v>
      </c>
      <c r="AU27" s="69">
        <v>17</v>
      </c>
      <c r="AV27" s="73"/>
      <c r="AW27" s="74" t="s">
        <v>117</v>
      </c>
      <c r="AX27" s="68">
        <f t="shared" si="44"/>
        <v>25.666666666666668</v>
      </c>
      <c r="AY27" s="69">
        <v>30</v>
      </c>
      <c r="AZ27" s="69">
        <v>26</v>
      </c>
      <c r="BA27" s="69">
        <v>21</v>
      </c>
      <c r="BB27" s="73"/>
      <c r="BC27" s="74" t="s">
        <v>117</v>
      </c>
      <c r="BD27" s="68">
        <f t="shared" si="39"/>
        <v>20</v>
      </c>
      <c r="BE27" s="54">
        <v>18</v>
      </c>
      <c r="BF27" s="54">
        <v>20</v>
      </c>
      <c r="BG27" s="54">
        <v>22</v>
      </c>
      <c r="BH27" s="73"/>
      <c r="BI27" s="74" t="s">
        <v>117</v>
      </c>
      <c r="BJ27" s="68">
        <f t="shared" si="40"/>
        <v>18.333333333333332</v>
      </c>
      <c r="BK27" s="54">
        <v>19</v>
      </c>
      <c r="BL27" s="54">
        <v>18</v>
      </c>
      <c r="BM27" s="54">
        <v>18</v>
      </c>
      <c r="BN27" s="73"/>
      <c r="BO27" s="74" t="s">
        <v>117</v>
      </c>
      <c r="BP27" s="68">
        <f t="shared" si="45"/>
        <v>30.666666666666668</v>
      </c>
      <c r="BQ27" s="54">
        <v>35</v>
      </c>
      <c r="BR27" s="54">
        <v>31</v>
      </c>
      <c r="BS27" s="54">
        <v>26</v>
      </c>
      <c r="BT27" s="73"/>
      <c r="BU27" s="74" t="s">
        <v>117</v>
      </c>
      <c r="BV27" s="68">
        <f t="shared" si="46"/>
        <v>22</v>
      </c>
      <c r="BW27" s="54">
        <v>17</v>
      </c>
      <c r="BX27" s="54">
        <v>25</v>
      </c>
      <c r="BY27" s="54">
        <v>24</v>
      </c>
      <c r="BZ27" s="73"/>
      <c r="CA27" s="74" t="s">
        <v>117</v>
      </c>
      <c r="CB27" s="68" t="e">
        <f t="shared" si="47"/>
        <v>#DIV/0!</v>
      </c>
      <c r="CF27" s="73"/>
      <c r="CG27" s="74" t="s">
        <v>117</v>
      </c>
      <c r="CH27" s="68">
        <f t="shared" si="48"/>
        <v>36.666666666666664</v>
      </c>
      <c r="CI27" s="54">
        <v>41</v>
      </c>
      <c r="CJ27" s="54">
        <v>35</v>
      </c>
      <c r="CK27" s="54">
        <v>34</v>
      </c>
      <c r="CL27" s="73"/>
      <c r="CM27" s="74" t="s">
        <v>117</v>
      </c>
      <c r="CN27" s="68">
        <f t="shared" si="49"/>
        <v>40</v>
      </c>
      <c r="CO27" s="54">
        <v>35</v>
      </c>
      <c r="CP27" s="54">
        <v>40</v>
      </c>
      <c r="CQ27" s="54">
        <v>45</v>
      </c>
      <c r="CR27" s="73"/>
      <c r="CS27" s="74" t="s">
        <v>117</v>
      </c>
      <c r="CT27" s="68">
        <f t="shared" si="50"/>
        <v>42.666666666666664</v>
      </c>
      <c r="CU27" s="54">
        <v>46</v>
      </c>
      <c r="CV27" s="54">
        <v>42</v>
      </c>
      <c r="CW27" s="54">
        <v>40</v>
      </c>
      <c r="CX27" s="73"/>
    </row>
    <row r="28" spans="1:102" x14ac:dyDescent="0.2">
      <c r="A28" s="70" t="s">
        <v>90</v>
      </c>
      <c r="B28" s="71">
        <f t="shared" si="35"/>
        <v>0</v>
      </c>
      <c r="C28" s="72">
        <v>0</v>
      </c>
      <c r="D28" s="72">
        <v>0</v>
      </c>
      <c r="E28" s="72">
        <v>0</v>
      </c>
      <c r="F28" s="73">
        <v>0</v>
      </c>
      <c r="G28" s="74" t="s">
        <v>118</v>
      </c>
      <c r="H28" s="82">
        <f t="shared" si="36"/>
        <v>4.25</v>
      </c>
      <c r="I28" s="72">
        <v>5</v>
      </c>
      <c r="J28" s="72">
        <v>3</v>
      </c>
      <c r="K28" s="72">
        <v>5</v>
      </c>
      <c r="L28" s="73">
        <v>4</v>
      </c>
      <c r="M28" s="74" t="s">
        <v>118</v>
      </c>
      <c r="N28" s="82">
        <f t="shared" si="41"/>
        <v>15</v>
      </c>
      <c r="O28" s="72">
        <v>20</v>
      </c>
      <c r="P28" s="72">
        <v>12</v>
      </c>
      <c r="Q28" s="72">
        <v>13</v>
      </c>
      <c r="R28" s="73"/>
      <c r="S28" s="74" t="s">
        <v>118</v>
      </c>
      <c r="T28" s="82" t="e">
        <f>AVERAGE(U28:X28)</f>
        <v>#DIV/0!</v>
      </c>
      <c r="U28" s="69"/>
      <c r="V28" s="69"/>
      <c r="W28" s="69"/>
      <c r="X28" s="73"/>
      <c r="Y28" s="74" t="s">
        <v>118</v>
      </c>
      <c r="Z28" s="82">
        <f t="shared" si="37"/>
        <v>15.666666666666666</v>
      </c>
      <c r="AA28" s="72">
        <v>14</v>
      </c>
      <c r="AB28" s="72">
        <v>16</v>
      </c>
      <c r="AC28" s="72">
        <v>17</v>
      </c>
      <c r="AD28" s="73"/>
      <c r="AE28" s="74" t="s">
        <v>118</v>
      </c>
      <c r="AF28" s="82">
        <f t="shared" si="38"/>
        <v>18</v>
      </c>
      <c r="AG28" s="72">
        <v>16</v>
      </c>
      <c r="AH28" s="72">
        <v>21</v>
      </c>
      <c r="AI28" s="72">
        <v>17</v>
      </c>
      <c r="AJ28" s="73"/>
      <c r="AK28" s="74" t="s">
        <v>118</v>
      </c>
      <c r="AL28" s="75" t="e">
        <f t="shared" si="42"/>
        <v>#DIV/0!</v>
      </c>
      <c r="AM28" s="72"/>
      <c r="AN28" s="72"/>
      <c r="AO28" s="72"/>
      <c r="AP28" s="73"/>
      <c r="AQ28" s="74" t="s">
        <v>118</v>
      </c>
      <c r="AR28" s="68">
        <f t="shared" si="43"/>
        <v>17</v>
      </c>
      <c r="AS28" s="69">
        <v>18</v>
      </c>
      <c r="AT28" s="69">
        <v>18</v>
      </c>
      <c r="AU28" s="69">
        <v>15</v>
      </c>
      <c r="AV28" s="73"/>
      <c r="AW28" s="74" t="s">
        <v>118</v>
      </c>
      <c r="AX28" s="68">
        <f t="shared" si="44"/>
        <v>23</v>
      </c>
      <c r="AY28" s="69">
        <v>21</v>
      </c>
      <c r="AZ28" s="69">
        <v>27</v>
      </c>
      <c r="BA28" s="69">
        <v>21</v>
      </c>
      <c r="BB28" s="73"/>
      <c r="BC28" s="74" t="s">
        <v>118</v>
      </c>
      <c r="BD28" s="68">
        <f t="shared" si="39"/>
        <v>23.333333333333332</v>
      </c>
      <c r="BE28" s="54">
        <v>21</v>
      </c>
      <c r="BF28" s="54">
        <v>25</v>
      </c>
      <c r="BG28" s="54">
        <v>24</v>
      </c>
      <c r="BH28" s="73"/>
      <c r="BI28" s="74" t="s">
        <v>118</v>
      </c>
      <c r="BJ28" s="68">
        <f t="shared" si="40"/>
        <v>23</v>
      </c>
      <c r="BK28" s="54">
        <v>22</v>
      </c>
      <c r="BL28" s="54">
        <v>26</v>
      </c>
      <c r="BM28" s="54">
        <v>21</v>
      </c>
      <c r="BN28" s="73"/>
      <c r="BO28" s="74" t="s">
        <v>118</v>
      </c>
      <c r="BP28" s="68">
        <f t="shared" si="45"/>
        <v>20.333333333333332</v>
      </c>
      <c r="BQ28" s="54">
        <v>20</v>
      </c>
      <c r="BR28" s="54">
        <v>22</v>
      </c>
      <c r="BS28" s="54">
        <v>19</v>
      </c>
      <c r="BT28" s="73"/>
      <c r="BU28" s="74" t="s">
        <v>118</v>
      </c>
      <c r="BV28" s="68">
        <f t="shared" si="46"/>
        <v>35</v>
      </c>
      <c r="BW28" s="54">
        <v>39</v>
      </c>
      <c r="BX28" s="54">
        <v>32</v>
      </c>
      <c r="BY28" s="54">
        <v>34</v>
      </c>
      <c r="BZ28" s="73"/>
      <c r="CA28" s="74" t="s">
        <v>118</v>
      </c>
      <c r="CB28" s="68" t="e">
        <f t="shared" si="47"/>
        <v>#DIV/0!</v>
      </c>
      <c r="CF28" s="73"/>
      <c r="CG28" s="74" t="s">
        <v>118</v>
      </c>
      <c r="CH28" s="68">
        <f t="shared" si="48"/>
        <v>35</v>
      </c>
      <c r="CI28" s="54">
        <v>30</v>
      </c>
      <c r="CJ28" s="54">
        <v>36</v>
      </c>
      <c r="CK28" s="54">
        <v>39</v>
      </c>
      <c r="CL28" s="73"/>
      <c r="CM28" s="74" t="s">
        <v>118</v>
      </c>
      <c r="CN28" s="68">
        <f t="shared" si="49"/>
        <v>37.333333333333336</v>
      </c>
      <c r="CO28" s="54">
        <v>38</v>
      </c>
      <c r="CP28" s="54">
        <v>38</v>
      </c>
      <c r="CQ28" s="54">
        <v>36</v>
      </c>
      <c r="CR28" s="73"/>
      <c r="CS28" s="74" t="s">
        <v>118</v>
      </c>
      <c r="CT28" s="68">
        <f t="shared" si="50"/>
        <v>35</v>
      </c>
      <c r="CU28" s="54">
        <v>35</v>
      </c>
      <c r="CV28" s="54">
        <v>32</v>
      </c>
      <c r="CW28" s="54">
        <v>38</v>
      </c>
      <c r="CX28" s="73"/>
    </row>
    <row r="29" spans="1:102" x14ac:dyDescent="0.2">
      <c r="A29" s="70" t="s">
        <v>92</v>
      </c>
      <c r="B29" s="71">
        <f t="shared" si="35"/>
        <v>0</v>
      </c>
      <c r="C29" s="72">
        <v>0</v>
      </c>
      <c r="D29" s="72">
        <v>0</v>
      </c>
      <c r="E29" s="72">
        <v>0</v>
      </c>
      <c r="F29" s="73">
        <v>0</v>
      </c>
      <c r="G29" s="74" t="s">
        <v>119</v>
      </c>
      <c r="H29" s="82">
        <f t="shared" si="36"/>
        <v>1.3333333333333333</v>
      </c>
      <c r="I29" s="72">
        <v>1</v>
      </c>
      <c r="J29" s="72">
        <v>1</v>
      </c>
      <c r="K29" s="72">
        <v>2</v>
      </c>
      <c r="L29" s="73"/>
      <c r="M29" s="74" t="s">
        <v>119</v>
      </c>
      <c r="N29" s="82">
        <f t="shared" si="41"/>
        <v>7.333333333333333</v>
      </c>
      <c r="O29" s="72">
        <v>8</v>
      </c>
      <c r="P29" s="72">
        <v>8</v>
      </c>
      <c r="Q29" s="72">
        <v>6</v>
      </c>
      <c r="R29" s="73"/>
      <c r="S29" s="74" t="s">
        <v>119</v>
      </c>
      <c r="T29" s="82" t="e">
        <f t="shared" si="34"/>
        <v>#DIV/0!</v>
      </c>
      <c r="U29" s="69"/>
      <c r="V29" s="69"/>
      <c r="W29" s="69"/>
      <c r="X29" s="73"/>
      <c r="Y29" s="74" t="s">
        <v>119</v>
      </c>
      <c r="Z29" s="82">
        <f t="shared" si="37"/>
        <v>12.666666666666666</v>
      </c>
      <c r="AA29" s="72">
        <v>13</v>
      </c>
      <c r="AB29" s="72">
        <v>16</v>
      </c>
      <c r="AC29" s="72">
        <v>9</v>
      </c>
      <c r="AD29" s="73"/>
      <c r="AE29" s="74" t="s">
        <v>119</v>
      </c>
      <c r="AF29" s="82">
        <f t="shared" si="38"/>
        <v>9.8333333333333339</v>
      </c>
      <c r="AG29" s="72">
        <v>9</v>
      </c>
      <c r="AH29" s="72">
        <v>8.5</v>
      </c>
      <c r="AI29" s="72">
        <v>12</v>
      </c>
      <c r="AJ29" s="73"/>
      <c r="AK29" s="74" t="s">
        <v>119</v>
      </c>
      <c r="AL29" s="75" t="e">
        <f t="shared" si="42"/>
        <v>#DIV/0!</v>
      </c>
      <c r="AM29" s="72"/>
      <c r="AN29" s="72"/>
      <c r="AO29" s="72"/>
      <c r="AP29" s="73"/>
      <c r="AQ29" s="74" t="s">
        <v>119</v>
      </c>
      <c r="AR29" s="68">
        <f t="shared" si="43"/>
        <v>19.666666666666668</v>
      </c>
      <c r="AS29" s="69">
        <v>20</v>
      </c>
      <c r="AT29" s="69">
        <v>18</v>
      </c>
      <c r="AU29" s="69">
        <v>21</v>
      </c>
      <c r="AV29" s="73"/>
      <c r="AW29" s="74" t="s">
        <v>119</v>
      </c>
      <c r="AX29" s="68">
        <f t="shared" si="44"/>
        <v>21.666666666666668</v>
      </c>
      <c r="AY29" s="69">
        <v>20</v>
      </c>
      <c r="AZ29" s="69">
        <v>25</v>
      </c>
      <c r="BA29" s="69">
        <v>20</v>
      </c>
      <c r="BB29" s="73"/>
      <c r="BC29" s="74" t="s">
        <v>119</v>
      </c>
      <c r="BD29" s="68">
        <f t="shared" si="39"/>
        <v>24.666666666666668</v>
      </c>
      <c r="BE29" s="54">
        <v>23</v>
      </c>
      <c r="BF29" s="54">
        <v>28</v>
      </c>
      <c r="BG29" s="54">
        <v>23</v>
      </c>
      <c r="BH29" s="73"/>
      <c r="BI29" s="74" t="s">
        <v>119</v>
      </c>
      <c r="BJ29" s="68">
        <f t="shared" si="40"/>
        <v>21</v>
      </c>
      <c r="BK29" s="54">
        <v>19</v>
      </c>
      <c r="BL29" s="54">
        <v>21</v>
      </c>
      <c r="BM29" s="54">
        <v>23</v>
      </c>
      <c r="BN29" s="73"/>
      <c r="BO29" s="74" t="s">
        <v>119</v>
      </c>
      <c r="BP29" s="68">
        <f t="shared" si="45"/>
        <v>24.666666666666668</v>
      </c>
      <c r="BQ29" s="54">
        <v>19</v>
      </c>
      <c r="BR29" s="54">
        <v>25</v>
      </c>
      <c r="BS29" s="54">
        <v>30</v>
      </c>
      <c r="BT29" s="73"/>
      <c r="BU29" s="74" t="s">
        <v>119</v>
      </c>
      <c r="BV29" s="68">
        <f t="shared" si="46"/>
        <v>38.333333333333336</v>
      </c>
      <c r="BW29" s="54">
        <v>39</v>
      </c>
      <c r="BX29" s="54">
        <v>42</v>
      </c>
      <c r="BY29" s="54">
        <v>34</v>
      </c>
      <c r="BZ29" s="73"/>
      <c r="CA29" s="74" t="s">
        <v>119</v>
      </c>
      <c r="CB29" s="68" t="e">
        <f t="shared" si="47"/>
        <v>#DIV/0!</v>
      </c>
      <c r="CF29" s="73"/>
      <c r="CG29" s="74" t="s">
        <v>119</v>
      </c>
      <c r="CH29" s="68">
        <f t="shared" si="48"/>
        <v>34.333333333333336</v>
      </c>
      <c r="CI29" s="54">
        <v>40</v>
      </c>
      <c r="CJ29" s="54">
        <v>34</v>
      </c>
      <c r="CK29" s="54">
        <v>29</v>
      </c>
      <c r="CL29" s="73"/>
      <c r="CM29" s="74" t="s">
        <v>119</v>
      </c>
      <c r="CN29" s="68">
        <f t="shared" si="49"/>
        <v>50.666666666666664</v>
      </c>
      <c r="CO29" s="54">
        <v>52</v>
      </c>
      <c r="CP29" s="54">
        <v>55</v>
      </c>
      <c r="CQ29" s="54">
        <v>45</v>
      </c>
      <c r="CR29" s="73"/>
      <c r="CS29" s="74" t="s">
        <v>119</v>
      </c>
      <c r="CT29" s="68">
        <f t="shared" si="50"/>
        <v>42.666666666666664</v>
      </c>
      <c r="CU29" s="54">
        <v>41</v>
      </c>
      <c r="CV29" s="54">
        <v>45</v>
      </c>
      <c r="CW29" s="54">
        <v>42</v>
      </c>
      <c r="CX29" s="73"/>
    </row>
    <row r="30" spans="1:102" x14ac:dyDescent="0.2">
      <c r="A30" s="70" t="s">
        <v>94</v>
      </c>
      <c r="B30" s="71">
        <f t="shared" si="35"/>
        <v>0</v>
      </c>
      <c r="C30" s="72">
        <v>0</v>
      </c>
      <c r="D30" s="72">
        <v>0</v>
      </c>
      <c r="E30" s="72">
        <v>0</v>
      </c>
      <c r="F30" s="73">
        <v>0</v>
      </c>
      <c r="G30" s="74" t="s">
        <v>120</v>
      </c>
      <c r="H30" s="82">
        <f t="shared" si="36"/>
        <v>1</v>
      </c>
      <c r="I30" s="72">
        <v>1</v>
      </c>
      <c r="J30" s="72">
        <v>1</v>
      </c>
      <c r="K30" s="72">
        <v>1</v>
      </c>
      <c r="L30" s="73">
        <v>1</v>
      </c>
      <c r="M30" s="74" t="s">
        <v>120</v>
      </c>
      <c r="N30" s="82">
        <f t="shared" si="41"/>
        <v>5</v>
      </c>
      <c r="O30" s="72">
        <v>4</v>
      </c>
      <c r="P30" s="72">
        <v>6</v>
      </c>
      <c r="Q30" s="72"/>
      <c r="R30" s="73"/>
      <c r="S30" s="74" t="s">
        <v>120</v>
      </c>
      <c r="T30" s="82" t="e">
        <f t="shared" si="34"/>
        <v>#DIV/0!</v>
      </c>
      <c r="U30" s="69"/>
      <c r="V30" s="69"/>
      <c r="W30" s="69"/>
      <c r="X30" s="73"/>
      <c r="Y30" s="74" t="s">
        <v>120</v>
      </c>
      <c r="Z30" s="82">
        <f t="shared" si="37"/>
        <v>20.666666666666668</v>
      </c>
      <c r="AA30" s="72">
        <v>20</v>
      </c>
      <c r="AB30" s="72">
        <v>21</v>
      </c>
      <c r="AC30" s="72">
        <v>21</v>
      </c>
      <c r="AD30" s="73"/>
      <c r="AE30" s="74" t="s">
        <v>120</v>
      </c>
      <c r="AF30" s="82">
        <f t="shared" si="38"/>
        <v>2.6666666666666665</v>
      </c>
      <c r="AG30" s="72">
        <v>4</v>
      </c>
      <c r="AH30" s="72">
        <v>2</v>
      </c>
      <c r="AI30" s="72">
        <v>2</v>
      </c>
      <c r="AJ30" s="73"/>
      <c r="AK30" s="74" t="s">
        <v>120</v>
      </c>
      <c r="AL30" s="75" t="e">
        <f t="shared" si="42"/>
        <v>#DIV/0!</v>
      </c>
      <c r="AM30" s="72"/>
      <c r="AN30" s="72"/>
      <c r="AO30" s="72"/>
      <c r="AP30" s="73"/>
      <c r="AQ30" s="74" t="s">
        <v>120</v>
      </c>
      <c r="AR30" s="68">
        <f t="shared" si="43"/>
        <v>6.666666666666667</v>
      </c>
      <c r="AS30" s="69">
        <v>7</v>
      </c>
      <c r="AT30" s="69">
        <v>5</v>
      </c>
      <c r="AU30" s="69">
        <v>8</v>
      </c>
      <c r="AV30" s="73"/>
      <c r="AW30" s="74" t="s">
        <v>120</v>
      </c>
      <c r="AX30" s="68">
        <f t="shared" si="44"/>
        <v>7.333333333333333</v>
      </c>
      <c r="AY30" s="69">
        <v>6</v>
      </c>
      <c r="AZ30" s="69">
        <v>9</v>
      </c>
      <c r="BA30" s="69">
        <v>7</v>
      </c>
      <c r="BB30" s="73"/>
      <c r="BC30" s="74" t="s">
        <v>120</v>
      </c>
      <c r="BD30" s="68">
        <f>AVERAGE(BE30:BH30)</f>
        <v>10.666666666666666</v>
      </c>
      <c r="BE30" s="54">
        <v>12</v>
      </c>
      <c r="BF30" s="54">
        <v>10</v>
      </c>
      <c r="BG30" s="54">
        <v>10</v>
      </c>
      <c r="BH30" s="73"/>
      <c r="BI30" s="74" t="s">
        <v>120</v>
      </c>
      <c r="BJ30" s="68">
        <f>AVERAGE(BK30:BN30)</f>
        <v>7.333333333333333</v>
      </c>
      <c r="BK30" s="54">
        <v>6</v>
      </c>
      <c r="BL30" s="54">
        <v>7</v>
      </c>
      <c r="BM30" s="54">
        <v>9</v>
      </c>
      <c r="BN30" s="73"/>
      <c r="BO30" s="74" t="s">
        <v>120</v>
      </c>
      <c r="BP30" s="68">
        <f t="shared" si="45"/>
        <v>6</v>
      </c>
      <c r="BQ30" s="54">
        <v>6</v>
      </c>
      <c r="BR30" s="54">
        <v>7</v>
      </c>
      <c r="BS30" s="54">
        <v>5</v>
      </c>
      <c r="BT30" s="73"/>
      <c r="BU30" s="74" t="s">
        <v>120</v>
      </c>
      <c r="BV30" s="68">
        <f t="shared" si="46"/>
        <v>13</v>
      </c>
      <c r="BW30" s="54">
        <v>11</v>
      </c>
      <c r="BX30" s="54">
        <v>13</v>
      </c>
      <c r="BY30" s="54">
        <v>15</v>
      </c>
      <c r="BZ30" s="73"/>
      <c r="CA30" s="74" t="s">
        <v>120</v>
      </c>
      <c r="CB30" s="68" t="e">
        <f t="shared" si="47"/>
        <v>#DIV/0!</v>
      </c>
      <c r="CF30" s="73"/>
      <c r="CG30" s="74" t="s">
        <v>120</v>
      </c>
      <c r="CH30" s="68">
        <f t="shared" si="48"/>
        <v>11.666666666666666</v>
      </c>
      <c r="CI30" s="54">
        <v>13</v>
      </c>
      <c r="CJ30" s="54">
        <v>12</v>
      </c>
      <c r="CK30" s="54">
        <v>10</v>
      </c>
      <c r="CL30" s="73"/>
      <c r="CM30" s="74" t="s">
        <v>120</v>
      </c>
      <c r="CN30" s="68">
        <f t="shared" si="49"/>
        <v>23.333333333333332</v>
      </c>
      <c r="CO30" s="54">
        <v>22</v>
      </c>
      <c r="CP30" s="54">
        <v>20</v>
      </c>
      <c r="CQ30" s="54">
        <v>28</v>
      </c>
      <c r="CR30" s="73"/>
      <c r="CS30" s="74" t="s">
        <v>120</v>
      </c>
      <c r="CT30" s="68">
        <f t="shared" si="50"/>
        <v>23.666666666666668</v>
      </c>
      <c r="CU30" s="54">
        <v>21</v>
      </c>
      <c r="CV30" s="54">
        <v>28</v>
      </c>
      <c r="CW30" s="54">
        <v>22</v>
      </c>
      <c r="CX30" s="73"/>
    </row>
    <row r="31" spans="1:102" x14ac:dyDescent="0.2">
      <c r="A31" s="70" t="s">
        <v>96</v>
      </c>
      <c r="B31" s="71">
        <f t="shared" si="35"/>
        <v>0</v>
      </c>
      <c r="C31" s="72">
        <v>0</v>
      </c>
      <c r="D31" s="72">
        <v>0</v>
      </c>
      <c r="E31" s="72">
        <v>0</v>
      </c>
      <c r="F31" s="73">
        <v>0</v>
      </c>
      <c r="G31" s="74" t="s">
        <v>121</v>
      </c>
      <c r="H31" s="82">
        <f t="shared" si="36"/>
        <v>1.5</v>
      </c>
      <c r="I31" s="72">
        <v>1</v>
      </c>
      <c r="J31" s="72">
        <v>1</v>
      </c>
      <c r="K31" s="72">
        <v>2</v>
      </c>
      <c r="L31" s="73">
        <v>2</v>
      </c>
      <c r="M31" s="74" t="s">
        <v>121</v>
      </c>
      <c r="N31" s="82">
        <f t="shared" si="41"/>
        <v>10.5</v>
      </c>
      <c r="O31" s="72">
        <v>10</v>
      </c>
      <c r="P31" s="72">
        <v>11</v>
      </c>
      <c r="Q31" s="72"/>
      <c r="R31" s="73"/>
      <c r="S31" s="74" t="s">
        <v>121</v>
      </c>
      <c r="T31" s="82" t="e">
        <f t="shared" si="34"/>
        <v>#DIV/0!</v>
      </c>
      <c r="U31" s="69"/>
      <c r="V31" s="69"/>
      <c r="W31" s="69"/>
      <c r="X31" s="73"/>
      <c r="Y31" s="74" t="s">
        <v>121</v>
      </c>
      <c r="Z31" s="82">
        <f t="shared" si="37"/>
        <v>31</v>
      </c>
      <c r="AA31" s="72">
        <v>29</v>
      </c>
      <c r="AB31" s="72">
        <v>30</v>
      </c>
      <c r="AC31" s="72">
        <v>34</v>
      </c>
      <c r="AD31" s="73"/>
      <c r="AE31" s="74" t="s">
        <v>121</v>
      </c>
      <c r="AF31" s="82">
        <f t="shared" si="38"/>
        <v>3.3333333333333335</v>
      </c>
      <c r="AG31" s="72">
        <v>5</v>
      </c>
      <c r="AH31" s="72">
        <v>3</v>
      </c>
      <c r="AI31" s="72">
        <v>2</v>
      </c>
      <c r="AJ31" s="73"/>
      <c r="AK31" s="74" t="s">
        <v>121</v>
      </c>
      <c r="AL31" s="75" t="e">
        <f t="shared" si="42"/>
        <v>#DIV/0!</v>
      </c>
      <c r="AM31" s="72"/>
      <c r="AN31" s="72"/>
      <c r="AO31" s="72"/>
      <c r="AP31" s="73"/>
      <c r="AQ31" s="74" t="s">
        <v>121</v>
      </c>
      <c r="AR31" s="68">
        <f t="shared" si="43"/>
        <v>4</v>
      </c>
      <c r="AS31" s="69">
        <v>5</v>
      </c>
      <c r="AT31" s="69">
        <v>4</v>
      </c>
      <c r="AU31" s="69">
        <v>3</v>
      </c>
      <c r="AV31" s="73"/>
      <c r="AW31" s="74" t="s">
        <v>121</v>
      </c>
      <c r="AX31" s="68">
        <f t="shared" si="44"/>
        <v>5.666666666666667</v>
      </c>
      <c r="AY31" s="69">
        <v>5</v>
      </c>
      <c r="AZ31" s="69">
        <v>6</v>
      </c>
      <c r="BA31" s="69">
        <v>6</v>
      </c>
      <c r="BB31" s="73"/>
      <c r="BC31" s="74" t="s">
        <v>121</v>
      </c>
      <c r="BD31" s="68">
        <f>AVERAGE(BE31:BH31)</f>
        <v>17.666666666666668</v>
      </c>
      <c r="BE31" s="54">
        <v>13</v>
      </c>
      <c r="BF31" s="54">
        <v>19</v>
      </c>
      <c r="BG31" s="54">
        <v>21</v>
      </c>
      <c r="BH31" s="73"/>
      <c r="BI31" s="74" t="s">
        <v>121</v>
      </c>
      <c r="BJ31" s="68">
        <f>AVERAGE(BK31:BN31)</f>
        <v>8</v>
      </c>
      <c r="BK31" s="54">
        <v>10</v>
      </c>
      <c r="BL31" s="54">
        <v>7</v>
      </c>
      <c r="BM31" s="54">
        <v>7</v>
      </c>
      <c r="BN31" s="73"/>
      <c r="BO31" s="74" t="s">
        <v>121</v>
      </c>
      <c r="BP31" s="68">
        <f t="shared" si="45"/>
        <v>11</v>
      </c>
      <c r="BQ31" s="54">
        <v>11</v>
      </c>
      <c r="BR31" s="54">
        <v>9</v>
      </c>
      <c r="BS31" s="54">
        <v>13</v>
      </c>
      <c r="BT31" s="73"/>
      <c r="BU31" s="74" t="s">
        <v>121</v>
      </c>
      <c r="BV31" s="68">
        <f t="shared" si="46"/>
        <v>9.6666666666666661</v>
      </c>
      <c r="BW31" s="54">
        <v>10</v>
      </c>
      <c r="BX31" s="54">
        <v>10</v>
      </c>
      <c r="BY31" s="54">
        <v>9</v>
      </c>
      <c r="BZ31" s="73"/>
      <c r="CA31" s="74" t="s">
        <v>121</v>
      </c>
      <c r="CB31" s="68" t="e">
        <f t="shared" si="47"/>
        <v>#DIV/0!</v>
      </c>
      <c r="CF31" s="73"/>
      <c r="CG31" s="74" t="s">
        <v>121</v>
      </c>
      <c r="CH31" s="68">
        <f t="shared" si="48"/>
        <v>17.333333333333332</v>
      </c>
      <c r="CI31" s="54">
        <v>20</v>
      </c>
      <c r="CJ31" s="54">
        <v>14</v>
      </c>
      <c r="CK31" s="54">
        <v>18</v>
      </c>
      <c r="CL31" s="73"/>
      <c r="CM31" s="74" t="s">
        <v>121</v>
      </c>
      <c r="CN31" s="68">
        <f t="shared" si="49"/>
        <v>12</v>
      </c>
      <c r="CO31" s="54">
        <v>13</v>
      </c>
      <c r="CP31" s="54">
        <v>11</v>
      </c>
      <c r="CQ31" s="54">
        <v>12</v>
      </c>
      <c r="CR31" s="73"/>
      <c r="CS31" s="74" t="s">
        <v>121</v>
      </c>
      <c r="CT31" s="68">
        <f t="shared" si="50"/>
        <v>12</v>
      </c>
      <c r="CU31" s="54">
        <v>11</v>
      </c>
      <c r="CV31" s="54">
        <v>12</v>
      </c>
      <c r="CW31" s="54">
        <v>13</v>
      </c>
      <c r="CX31" s="73"/>
    </row>
    <row r="32" spans="1:102" x14ac:dyDescent="0.2">
      <c r="A32" s="84" t="s">
        <v>98</v>
      </c>
      <c r="B32" s="71">
        <f t="shared" si="35"/>
        <v>0</v>
      </c>
      <c r="C32" s="72">
        <v>0</v>
      </c>
      <c r="D32" s="72">
        <v>0</v>
      </c>
      <c r="E32" s="72">
        <v>0</v>
      </c>
      <c r="F32" s="73">
        <v>0</v>
      </c>
      <c r="G32" s="85" t="s">
        <v>122</v>
      </c>
      <c r="H32" s="82">
        <f t="shared" si="36"/>
        <v>1</v>
      </c>
      <c r="I32" s="72">
        <v>1</v>
      </c>
      <c r="J32" s="72">
        <v>1</v>
      </c>
      <c r="K32" s="72">
        <v>1</v>
      </c>
      <c r="L32" s="73">
        <v>1</v>
      </c>
      <c r="M32" s="85" t="s">
        <v>122</v>
      </c>
      <c r="N32" s="82">
        <f t="shared" si="41"/>
        <v>11</v>
      </c>
      <c r="O32" s="72">
        <v>11</v>
      </c>
      <c r="P32" s="72">
        <v>13</v>
      </c>
      <c r="Q32" s="72">
        <v>11</v>
      </c>
      <c r="R32" s="73">
        <v>9</v>
      </c>
      <c r="S32" s="85" t="s">
        <v>122</v>
      </c>
      <c r="T32" s="82" t="e">
        <f t="shared" si="34"/>
        <v>#DIV/0!</v>
      </c>
      <c r="U32" s="69"/>
      <c r="V32" s="69"/>
      <c r="W32" s="69"/>
      <c r="X32" s="73"/>
      <c r="Y32" s="85" t="s">
        <v>122</v>
      </c>
      <c r="Z32" s="82">
        <f t="shared" si="37"/>
        <v>19.666666666666668</v>
      </c>
      <c r="AA32" s="72">
        <v>22</v>
      </c>
      <c r="AB32" s="72">
        <v>19</v>
      </c>
      <c r="AC32" s="72">
        <v>18</v>
      </c>
      <c r="AD32" s="77"/>
      <c r="AE32" s="85" t="s">
        <v>122</v>
      </c>
      <c r="AF32" s="82">
        <f t="shared" si="38"/>
        <v>2.6666666666666665</v>
      </c>
      <c r="AG32" s="72">
        <v>3</v>
      </c>
      <c r="AH32" s="72">
        <v>2</v>
      </c>
      <c r="AI32" s="72">
        <v>3</v>
      </c>
      <c r="AJ32" s="77"/>
      <c r="AK32" s="85" t="s">
        <v>122</v>
      </c>
      <c r="AL32" s="78" t="e">
        <f t="shared" si="42"/>
        <v>#DIV/0!</v>
      </c>
      <c r="AM32" s="79"/>
      <c r="AN32" s="79"/>
      <c r="AO32" s="79"/>
      <c r="AP32" s="77"/>
      <c r="AQ32" s="85" t="s">
        <v>122</v>
      </c>
      <c r="AR32" s="68">
        <f t="shared" si="43"/>
        <v>3.6666666666666665</v>
      </c>
      <c r="AS32" s="69">
        <v>4</v>
      </c>
      <c r="AT32" s="69">
        <v>3</v>
      </c>
      <c r="AU32" s="69">
        <v>4</v>
      </c>
      <c r="AV32" s="77"/>
      <c r="AW32" s="85" t="s">
        <v>122</v>
      </c>
      <c r="AX32" s="68">
        <f t="shared" si="44"/>
        <v>4.333333333333333</v>
      </c>
      <c r="AY32" s="69">
        <v>4</v>
      </c>
      <c r="AZ32" s="69">
        <v>4</v>
      </c>
      <c r="BA32" s="69">
        <v>5</v>
      </c>
      <c r="BB32" s="77"/>
      <c r="BC32" s="85" t="s">
        <v>122</v>
      </c>
      <c r="BD32" s="68">
        <f>AVERAGE(BE32:BH32)</f>
        <v>32.666666666666664</v>
      </c>
      <c r="BE32" s="54">
        <v>32</v>
      </c>
      <c r="BF32" s="54">
        <v>31</v>
      </c>
      <c r="BG32" s="54">
        <v>35</v>
      </c>
      <c r="BH32" s="77"/>
      <c r="BI32" s="85" t="s">
        <v>122</v>
      </c>
      <c r="BJ32" s="68">
        <f>AVERAGE(BK32:BN32)</f>
        <v>27.666666666666668</v>
      </c>
      <c r="BK32" s="54">
        <v>26</v>
      </c>
      <c r="BL32" s="54">
        <v>27</v>
      </c>
      <c r="BM32" s="54">
        <v>30</v>
      </c>
      <c r="BN32" s="77"/>
      <c r="BO32" s="85" t="s">
        <v>122</v>
      </c>
      <c r="BP32" s="68">
        <f t="shared" si="45"/>
        <v>6.666666666666667</v>
      </c>
      <c r="BQ32" s="54">
        <v>7</v>
      </c>
      <c r="BR32" s="54">
        <v>7</v>
      </c>
      <c r="BS32" s="54">
        <v>6</v>
      </c>
      <c r="BT32" s="77"/>
      <c r="BU32" s="85" t="s">
        <v>122</v>
      </c>
      <c r="BV32" s="68">
        <f t="shared" si="46"/>
        <v>30.666666666666668</v>
      </c>
      <c r="BW32" s="54">
        <f>36-5</f>
        <v>31</v>
      </c>
      <c r="BX32" s="54">
        <f>33-3</f>
        <v>30</v>
      </c>
      <c r="BY32" s="54">
        <f>35-4</f>
        <v>31</v>
      </c>
      <c r="BZ32" s="77"/>
      <c r="CA32" s="85" t="s">
        <v>122</v>
      </c>
      <c r="CB32" s="68" t="e">
        <f t="shared" si="47"/>
        <v>#DIV/0!</v>
      </c>
      <c r="CF32" s="77"/>
      <c r="CG32" s="85" t="s">
        <v>122</v>
      </c>
      <c r="CH32" s="68">
        <f t="shared" si="48"/>
        <v>16</v>
      </c>
      <c r="CI32" s="54">
        <v>16</v>
      </c>
      <c r="CJ32" s="54">
        <v>17</v>
      </c>
      <c r="CK32" s="54">
        <v>15</v>
      </c>
      <c r="CL32" s="77"/>
      <c r="CM32" s="85" t="s">
        <v>122</v>
      </c>
      <c r="CN32" s="68">
        <f t="shared" si="49"/>
        <v>13</v>
      </c>
      <c r="CO32" s="54">
        <v>12</v>
      </c>
      <c r="CP32" s="54">
        <v>14</v>
      </c>
      <c r="CQ32" s="54">
        <v>13</v>
      </c>
      <c r="CR32" s="77"/>
      <c r="CS32" s="85" t="s">
        <v>122</v>
      </c>
      <c r="CT32" s="68">
        <f t="shared" si="50"/>
        <v>34.666666666666664</v>
      </c>
      <c r="CU32" s="54">
        <v>33</v>
      </c>
      <c r="CV32" s="54">
        <v>37</v>
      </c>
      <c r="CW32" s="54">
        <v>34</v>
      </c>
      <c r="CX32" s="77"/>
    </row>
    <row r="33" spans="1:102" ht="15.75" x14ac:dyDescent="0.25">
      <c r="A33" s="86" t="s">
        <v>123</v>
      </c>
      <c r="B33" s="274" t="s">
        <v>123</v>
      </c>
      <c r="C33" s="275"/>
      <c r="D33" s="275"/>
      <c r="E33" s="275"/>
      <c r="F33" s="276"/>
      <c r="G33" s="87"/>
      <c r="H33" s="274" t="s">
        <v>123</v>
      </c>
      <c r="I33" s="275"/>
      <c r="J33" s="275"/>
      <c r="K33" s="275"/>
      <c r="L33" s="276"/>
      <c r="M33" s="87"/>
      <c r="N33" s="274" t="s">
        <v>123</v>
      </c>
      <c r="O33" s="275"/>
      <c r="P33" s="275"/>
      <c r="Q33" s="275"/>
      <c r="R33" s="276"/>
      <c r="S33" s="87"/>
      <c r="T33" s="274" t="s">
        <v>123</v>
      </c>
      <c r="U33" s="275"/>
      <c r="V33" s="275"/>
      <c r="W33" s="275"/>
      <c r="X33" s="276"/>
      <c r="Y33" s="87"/>
      <c r="Z33" s="274" t="s">
        <v>124</v>
      </c>
      <c r="AA33" s="275"/>
      <c r="AB33" s="275"/>
      <c r="AC33" s="275"/>
      <c r="AD33" s="276"/>
      <c r="AE33" s="87"/>
      <c r="AF33" s="274" t="s">
        <v>124</v>
      </c>
      <c r="AG33" s="275"/>
      <c r="AH33" s="275"/>
      <c r="AI33" s="275"/>
      <c r="AJ33" s="276"/>
      <c r="AK33" s="87"/>
      <c r="AL33" s="283" t="s">
        <v>124</v>
      </c>
      <c r="AM33" s="275"/>
      <c r="AN33" s="275"/>
      <c r="AO33" s="275"/>
      <c r="AP33" s="276"/>
      <c r="AQ33" s="88"/>
      <c r="AR33" s="275" t="s">
        <v>124</v>
      </c>
      <c r="AS33" s="275"/>
      <c r="AT33" s="275"/>
      <c r="AU33" s="275"/>
      <c r="AV33" s="276"/>
      <c r="AW33" s="89"/>
      <c r="AX33" s="275" t="s">
        <v>124</v>
      </c>
      <c r="AY33" s="275"/>
      <c r="AZ33" s="275"/>
      <c r="BA33" s="275"/>
      <c r="BB33" s="276"/>
      <c r="BC33" s="88"/>
      <c r="BD33" s="275" t="s">
        <v>124</v>
      </c>
      <c r="BE33" s="275"/>
      <c r="BF33" s="275"/>
      <c r="BG33" s="275"/>
      <c r="BH33" s="276"/>
      <c r="BI33" s="88"/>
      <c r="BJ33" s="275" t="s">
        <v>124</v>
      </c>
      <c r="BK33" s="275"/>
      <c r="BL33" s="275"/>
      <c r="BM33" s="275"/>
      <c r="BN33" s="276"/>
      <c r="BO33" s="88"/>
      <c r="BP33" s="275" t="s">
        <v>124</v>
      </c>
      <c r="BQ33" s="275"/>
      <c r="BR33" s="275"/>
      <c r="BS33" s="275"/>
      <c r="BT33" s="276"/>
      <c r="BU33" s="88"/>
      <c r="BV33" s="275" t="s">
        <v>124</v>
      </c>
      <c r="BW33" s="275"/>
      <c r="BX33" s="275"/>
      <c r="BY33" s="275"/>
      <c r="BZ33" s="276"/>
      <c r="CA33" s="88"/>
      <c r="CB33" s="275" t="s">
        <v>124</v>
      </c>
      <c r="CC33" s="275"/>
      <c r="CD33" s="275"/>
      <c r="CE33" s="275"/>
      <c r="CF33" s="276"/>
      <c r="CG33" s="88"/>
      <c r="CH33" s="275" t="s">
        <v>124</v>
      </c>
      <c r="CI33" s="275"/>
      <c r="CJ33" s="275"/>
      <c r="CK33" s="275"/>
      <c r="CL33" s="276"/>
      <c r="CM33" s="88"/>
      <c r="CN33" s="275" t="s">
        <v>124</v>
      </c>
      <c r="CO33" s="275"/>
      <c r="CP33" s="275"/>
      <c r="CQ33" s="275"/>
      <c r="CR33" s="276"/>
      <c r="CS33" s="88"/>
      <c r="CT33" s="275" t="s">
        <v>124</v>
      </c>
      <c r="CU33" s="275"/>
      <c r="CV33" s="275"/>
      <c r="CW33" s="275"/>
      <c r="CX33" s="276"/>
    </row>
    <row r="34" spans="1:102" x14ac:dyDescent="0.2">
      <c r="A34" s="62" t="s">
        <v>82</v>
      </c>
      <c r="B34" s="71">
        <f t="shared" ref="B34:B39" si="51">AVERAGE(C34:F34)</f>
        <v>0</v>
      </c>
      <c r="C34" s="72">
        <v>0</v>
      </c>
      <c r="D34" s="72">
        <v>0</v>
      </c>
      <c r="E34" s="72">
        <v>0</v>
      </c>
      <c r="F34" s="73">
        <v>0</v>
      </c>
      <c r="G34" s="90" t="s">
        <v>83</v>
      </c>
      <c r="H34" s="71">
        <f t="shared" ref="H34:H39" si="52">AVERAGE(I34:L34)</f>
        <v>2.25</v>
      </c>
      <c r="I34" s="72">
        <v>1</v>
      </c>
      <c r="J34" s="72">
        <v>4</v>
      </c>
      <c r="K34" s="72">
        <v>3</v>
      </c>
      <c r="L34" s="73">
        <v>1</v>
      </c>
      <c r="M34" s="90" t="s">
        <v>83</v>
      </c>
      <c r="N34" s="71">
        <f t="shared" ref="N34:N39" si="53">AVERAGE(O34:R34)</f>
        <v>8.5</v>
      </c>
      <c r="O34" s="72">
        <v>9</v>
      </c>
      <c r="P34" s="72">
        <v>9</v>
      </c>
      <c r="Q34" s="72">
        <v>8</v>
      </c>
      <c r="R34" s="73">
        <v>8</v>
      </c>
      <c r="S34" s="90" t="s">
        <v>83</v>
      </c>
      <c r="T34" s="71">
        <f t="shared" ref="T34:T39" si="54">AVERAGE(U34:X34)</f>
        <v>12</v>
      </c>
      <c r="U34" s="72">
        <v>12</v>
      </c>
      <c r="V34" s="72"/>
      <c r="W34" s="72"/>
      <c r="X34" s="73"/>
      <c r="Y34" s="90" t="s">
        <v>83</v>
      </c>
      <c r="Z34" s="71" t="e">
        <f t="shared" ref="Z34:Z39" si="55">AVERAGE(AA34:AD34)</f>
        <v>#DIV/0!</v>
      </c>
      <c r="AA34" s="72"/>
      <c r="AB34" s="72"/>
      <c r="AC34" s="72"/>
      <c r="AD34" s="65"/>
      <c r="AE34" s="90" t="s">
        <v>83</v>
      </c>
      <c r="AF34" s="71">
        <f t="shared" ref="AF34:AF39" si="56">AVERAGE(AG34:AJ34)</f>
        <v>24</v>
      </c>
      <c r="AG34" s="72">
        <v>20</v>
      </c>
      <c r="AH34" s="72">
        <v>24</v>
      </c>
      <c r="AI34" s="72">
        <v>28</v>
      </c>
      <c r="AJ34" s="65"/>
      <c r="AK34" s="90" t="s">
        <v>83</v>
      </c>
      <c r="AL34" s="63">
        <f t="shared" ref="AL34:AL39" si="57">AVERAGE(AM34:AP34)</f>
        <v>12</v>
      </c>
      <c r="AM34" s="69">
        <v>13</v>
      </c>
      <c r="AN34" s="69">
        <v>12</v>
      </c>
      <c r="AO34" s="69">
        <v>11</v>
      </c>
      <c r="AP34" s="65"/>
      <c r="AQ34" s="66" t="s">
        <v>83</v>
      </c>
      <c r="AV34" s="73"/>
      <c r="AW34" s="66" t="s">
        <v>83</v>
      </c>
      <c r="AX34" s="68">
        <f t="shared" ref="AX34:AX39" si="58">AVERAGE(AY34:BB34)</f>
        <v>18.333333333333332</v>
      </c>
      <c r="AY34" s="69">
        <v>17</v>
      </c>
      <c r="AZ34" s="69">
        <v>17</v>
      </c>
      <c r="BA34" s="69">
        <v>21</v>
      </c>
      <c r="BB34" s="65"/>
      <c r="BC34" s="66" t="s">
        <v>83</v>
      </c>
      <c r="BD34" s="68">
        <f t="shared" ref="BD34:BD39" si="59">AVERAGE(BE34:BH34)</f>
        <v>20</v>
      </c>
      <c r="BE34" s="54">
        <v>16</v>
      </c>
      <c r="BF34" s="54">
        <v>23</v>
      </c>
      <c r="BG34" s="54">
        <v>21</v>
      </c>
      <c r="BH34" s="65"/>
      <c r="BI34" s="66" t="s">
        <v>83</v>
      </c>
      <c r="BJ34" s="68">
        <f t="shared" ref="BJ34:BJ39" si="60">AVERAGE(BK34:BN34)</f>
        <v>19.333333333333332</v>
      </c>
      <c r="BK34" s="54">
        <v>18</v>
      </c>
      <c r="BL34" s="54">
        <v>18</v>
      </c>
      <c r="BM34" s="54">
        <v>22</v>
      </c>
      <c r="BN34" s="65"/>
      <c r="BO34" s="66" t="s">
        <v>83</v>
      </c>
      <c r="BP34" s="68">
        <f t="shared" ref="BP34:BP39" si="61">AVERAGE(BQ34:BS34)</f>
        <v>19</v>
      </c>
      <c r="BQ34" s="54">
        <v>20</v>
      </c>
      <c r="BR34" s="54">
        <v>20</v>
      </c>
      <c r="BS34" s="54">
        <v>17</v>
      </c>
      <c r="BT34" s="65"/>
      <c r="BU34" s="66" t="s">
        <v>83</v>
      </c>
      <c r="BV34" s="68">
        <f t="shared" ref="BV34:BV39" si="62">AVERAGE(BW34:BY34)</f>
        <v>20</v>
      </c>
      <c r="BW34" s="54">
        <v>19</v>
      </c>
      <c r="BX34" s="54">
        <v>22</v>
      </c>
      <c r="BY34" s="54">
        <v>19</v>
      </c>
      <c r="BZ34" s="65"/>
      <c r="CA34" s="66" t="s">
        <v>83</v>
      </c>
      <c r="CB34" s="68">
        <f t="shared" ref="CB34:CB39" si="63">AVERAGE(CC34:CE34)</f>
        <v>21</v>
      </c>
      <c r="CC34" s="54">
        <v>18</v>
      </c>
      <c r="CD34" s="54">
        <v>23</v>
      </c>
      <c r="CE34" s="54">
        <v>22</v>
      </c>
      <c r="CF34" s="65"/>
      <c r="CG34" s="66" t="s">
        <v>83</v>
      </c>
      <c r="CH34" s="68">
        <f t="shared" ref="CH34:CH39" si="64">AVERAGE(CI34:CK34)</f>
        <v>21</v>
      </c>
      <c r="CI34" s="54">
        <v>23</v>
      </c>
      <c r="CJ34" s="54">
        <v>20</v>
      </c>
      <c r="CK34" s="54">
        <v>20</v>
      </c>
      <c r="CL34" s="65"/>
      <c r="CM34" s="66" t="s">
        <v>83</v>
      </c>
      <c r="CN34" s="68">
        <f t="shared" ref="CN34:CN39" si="65">AVERAGE(CO34:CQ34)</f>
        <v>25.333333333333332</v>
      </c>
      <c r="CO34" s="54">
        <v>23</v>
      </c>
      <c r="CP34" s="54">
        <v>25</v>
      </c>
      <c r="CQ34" s="54">
        <v>28</v>
      </c>
      <c r="CR34" s="65"/>
      <c r="CS34" s="66" t="s">
        <v>83</v>
      </c>
      <c r="CT34" s="68">
        <f t="shared" ref="CT34:CT39" si="66">AVERAGE(CU34:CW34)</f>
        <v>26.333333333333332</v>
      </c>
      <c r="CU34" s="54">
        <v>29</v>
      </c>
      <c r="CV34" s="54">
        <v>26</v>
      </c>
      <c r="CW34" s="54">
        <v>24</v>
      </c>
      <c r="CX34" s="65"/>
    </row>
    <row r="35" spans="1:102" x14ac:dyDescent="0.2">
      <c r="A35" s="70" t="s">
        <v>84</v>
      </c>
      <c r="B35" s="71">
        <f t="shared" si="51"/>
        <v>0</v>
      </c>
      <c r="C35" s="72">
        <v>0</v>
      </c>
      <c r="D35" s="72">
        <v>0</v>
      </c>
      <c r="E35" s="72">
        <v>0</v>
      </c>
      <c r="F35" s="73">
        <v>0</v>
      </c>
      <c r="G35" s="91" t="s">
        <v>85</v>
      </c>
      <c r="H35" s="71">
        <f t="shared" si="52"/>
        <v>3.25</v>
      </c>
      <c r="I35" s="72">
        <v>2</v>
      </c>
      <c r="J35" s="72">
        <v>3</v>
      </c>
      <c r="K35" s="72">
        <v>4</v>
      </c>
      <c r="L35" s="73">
        <v>4</v>
      </c>
      <c r="M35" s="91" t="s">
        <v>85</v>
      </c>
      <c r="N35" s="71">
        <f t="shared" si="53"/>
        <v>6.25</v>
      </c>
      <c r="O35" s="72">
        <v>7</v>
      </c>
      <c r="P35" s="72">
        <v>7</v>
      </c>
      <c r="Q35" s="72">
        <v>6</v>
      </c>
      <c r="R35" s="73">
        <v>5</v>
      </c>
      <c r="S35" s="91" t="s">
        <v>85</v>
      </c>
      <c r="T35" s="71">
        <f t="shared" si="54"/>
        <v>12.5</v>
      </c>
      <c r="U35" s="72">
        <v>12.5</v>
      </c>
      <c r="V35" s="72"/>
      <c r="W35" s="72"/>
      <c r="X35" s="73"/>
      <c r="Y35" s="91" t="s">
        <v>85</v>
      </c>
      <c r="Z35" s="71" t="e">
        <f t="shared" si="55"/>
        <v>#DIV/0!</v>
      </c>
      <c r="AA35" s="72"/>
      <c r="AB35" s="72"/>
      <c r="AC35" s="72"/>
      <c r="AD35" s="73"/>
      <c r="AE35" s="91" t="s">
        <v>85</v>
      </c>
      <c r="AF35" s="71">
        <f t="shared" si="56"/>
        <v>6.666666666666667</v>
      </c>
      <c r="AG35" s="72">
        <v>6</v>
      </c>
      <c r="AH35" s="72">
        <v>10</v>
      </c>
      <c r="AI35" s="72">
        <v>4</v>
      </c>
      <c r="AJ35" s="73"/>
      <c r="AK35" s="91" t="s">
        <v>85</v>
      </c>
      <c r="AL35" s="71">
        <f t="shared" si="57"/>
        <v>14.5</v>
      </c>
      <c r="AM35" s="69">
        <v>14</v>
      </c>
      <c r="AN35" s="69">
        <v>18</v>
      </c>
      <c r="AO35" s="69">
        <v>11.5</v>
      </c>
      <c r="AP35" s="73"/>
      <c r="AQ35" s="74" t="s">
        <v>85</v>
      </c>
      <c r="AV35" s="73"/>
      <c r="AW35" s="74" t="s">
        <v>85</v>
      </c>
      <c r="AX35" s="68">
        <f t="shared" si="58"/>
        <v>14</v>
      </c>
      <c r="AY35" s="69">
        <v>15</v>
      </c>
      <c r="AZ35" s="69">
        <v>14</v>
      </c>
      <c r="BA35" s="69">
        <v>13</v>
      </c>
      <c r="BB35" s="73"/>
      <c r="BC35" s="74" t="s">
        <v>85</v>
      </c>
      <c r="BD35" s="68">
        <f t="shared" si="59"/>
        <v>13</v>
      </c>
      <c r="BE35" s="54">
        <v>15</v>
      </c>
      <c r="BF35" s="54">
        <v>15</v>
      </c>
      <c r="BG35" s="54">
        <v>9</v>
      </c>
      <c r="BH35" s="73"/>
      <c r="BI35" s="74" t="s">
        <v>85</v>
      </c>
      <c r="BJ35" s="68">
        <f t="shared" si="60"/>
        <v>9.6666666666666661</v>
      </c>
      <c r="BK35" s="54">
        <v>9</v>
      </c>
      <c r="BL35" s="54">
        <v>11</v>
      </c>
      <c r="BM35" s="54">
        <v>9</v>
      </c>
      <c r="BN35" s="73"/>
      <c r="BO35" s="74" t="s">
        <v>85</v>
      </c>
      <c r="BP35" s="68">
        <f t="shared" si="61"/>
        <v>15</v>
      </c>
      <c r="BQ35" s="54">
        <v>15</v>
      </c>
      <c r="BR35" s="54">
        <v>18</v>
      </c>
      <c r="BS35" s="54">
        <v>12</v>
      </c>
      <c r="BT35" s="73"/>
      <c r="BU35" s="74" t="s">
        <v>85</v>
      </c>
      <c r="BV35" s="68">
        <f t="shared" si="62"/>
        <v>23.333333333333332</v>
      </c>
      <c r="BW35" s="54">
        <v>25</v>
      </c>
      <c r="BX35" s="54">
        <v>21</v>
      </c>
      <c r="BY35" s="54">
        <v>24</v>
      </c>
      <c r="BZ35" s="73"/>
      <c r="CA35" s="74" t="s">
        <v>85</v>
      </c>
      <c r="CB35" s="68">
        <f t="shared" si="63"/>
        <v>17</v>
      </c>
      <c r="CC35" s="54">
        <v>17</v>
      </c>
      <c r="CD35" s="54">
        <v>19</v>
      </c>
      <c r="CE35" s="54">
        <v>15</v>
      </c>
      <c r="CF35" s="73"/>
      <c r="CG35" s="74" t="s">
        <v>85</v>
      </c>
      <c r="CH35" s="68">
        <f t="shared" si="64"/>
        <v>19</v>
      </c>
      <c r="CI35" s="54">
        <v>20</v>
      </c>
      <c r="CJ35" s="54">
        <v>17</v>
      </c>
      <c r="CK35" s="54">
        <v>20</v>
      </c>
      <c r="CL35" s="73"/>
      <c r="CM35" s="74" t="s">
        <v>85</v>
      </c>
      <c r="CN35" s="68">
        <f t="shared" si="65"/>
        <v>17</v>
      </c>
      <c r="CO35" s="54">
        <v>20</v>
      </c>
      <c r="CP35" s="54">
        <v>15</v>
      </c>
      <c r="CQ35" s="54">
        <v>16</v>
      </c>
      <c r="CR35" s="73"/>
      <c r="CS35" s="74" t="s">
        <v>85</v>
      </c>
      <c r="CT35" s="68">
        <f t="shared" si="66"/>
        <v>28.666666666666668</v>
      </c>
      <c r="CU35" s="54">
        <v>27</v>
      </c>
      <c r="CV35" s="54">
        <v>29</v>
      </c>
      <c r="CW35" s="54">
        <v>30</v>
      </c>
      <c r="CX35" s="73"/>
    </row>
    <row r="36" spans="1:102" x14ac:dyDescent="0.2">
      <c r="A36" s="70" t="s">
        <v>86</v>
      </c>
      <c r="B36" s="71">
        <f t="shared" si="51"/>
        <v>0</v>
      </c>
      <c r="C36" s="72">
        <v>0</v>
      </c>
      <c r="D36" s="72">
        <v>0</v>
      </c>
      <c r="E36" s="72">
        <v>0</v>
      </c>
      <c r="F36" s="73">
        <v>0</v>
      </c>
      <c r="G36" s="91" t="s">
        <v>87</v>
      </c>
      <c r="H36" s="71">
        <f t="shared" si="52"/>
        <v>2.6666666666666665</v>
      </c>
      <c r="I36" s="72">
        <v>3</v>
      </c>
      <c r="J36" s="72">
        <v>3</v>
      </c>
      <c r="K36" s="72">
        <v>2</v>
      </c>
      <c r="L36" s="73"/>
      <c r="M36" s="91" t="s">
        <v>87</v>
      </c>
      <c r="N36" s="71">
        <f t="shared" si="53"/>
        <v>6.75</v>
      </c>
      <c r="O36" s="72">
        <v>5</v>
      </c>
      <c r="P36" s="72">
        <v>8</v>
      </c>
      <c r="Q36" s="72">
        <v>8</v>
      </c>
      <c r="R36" s="73">
        <v>6</v>
      </c>
      <c r="S36" s="91" t="s">
        <v>87</v>
      </c>
      <c r="T36" s="71">
        <f t="shared" si="54"/>
        <v>12</v>
      </c>
      <c r="U36" s="72">
        <v>12</v>
      </c>
      <c r="V36" s="72"/>
      <c r="W36" s="72"/>
      <c r="X36" s="73"/>
      <c r="Y36" s="91" t="s">
        <v>87</v>
      </c>
      <c r="Z36" s="71" t="e">
        <f t="shared" si="55"/>
        <v>#DIV/0!</v>
      </c>
      <c r="AA36" s="72"/>
      <c r="AB36" s="72"/>
      <c r="AC36" s="72"/>
      <c r="AD36" s="73"/>
      <c r="AE36" s="91" t="s">
        <v>87</v>
      </c>
      <c r="AF36" s="71">
        <f t="shared" si="56"/>
        <v>10.333333333333334</v>
      </c>
      <c r="AG36" s="72">
        <v>11</v>
      </c>
      <c r="AH36" s="72">
        <v>10</v>
      </c>
      <c r="AI36" s="72">
        <v>10</v>
      </c>
      <c r="AJ36" s="73"/>
      <c r="AK36" s="91" t="s">
        <v>87</v>
      </c>
      <c r="AL36" s="71">
        <f t="shared" si="57"/>
        <v>13.333333333333334</v>
      </c>
      <c r="AM36" s="69">
        <v>14</v>
      </c>
      <c r="AN36" s="69">
        <v>13</v>
      </c>
      <c r="AO36" s="69">
        <v>13</v>
      </c>
      <c r="AP36" s="73"/>
      <c r="AQ36" s="74" t="s">
        <v>87</v>
      </c>
      <c r="AV36" s="73"/>
      <c r="AW36" s="74" t="s">
        <v>87</v>
      </c>
      <c r="AX36" s="68">
        <f t="shared" si="58"/>
        <v>16.333333333333332</v>
      </c>
      <c r="AY36" s="69">
        <v>16</v>
      </c>
      <c r="AZ36" s="69">
        <v>14</v>
      </c>
      <c r="BA36" s="69">
        <v>19</v>
      </c>
      <c r="BB36" s="73"/>
      <c r="BC36" s="74" t="s">
        <v>87</v>
      </c>
      <c r="BD36" s="68">
        <f t="shared" si="59"/>
        <v>19.333333333333332</v>
      </c>
      <c r="BE36" s="54">
        <v>16</v>
      </c>
      <c r="BF36" s="54">
        <v>20</v>
      </c>
      <c r="BG36" s="54">
        <v>22</v>
      </c>
      <c r="BH36" s="73"/>
      <c r="BI36" s="74" t="s">
        <v>87</v>
      </c>
      <c r="BJ36" s="68">
        <f t="shared" si="60"/>
        <v>15.333333333333334</v>
      </c>
      <c r="BK36" s="54">
        <v>17</v>
      </c>
      <c r="BL36" s="54">
        <v>15</v>
      </c>
      <c r="BM36" s="54">
        <v>14</v>
      </c>
      <c r="BN36" s="73"/>
      <c r="BO36" s="74" t="s">
        <v>87</v>
      </c>
      <c r="BP36" s="68">
        <f t="shared" si="61"/>
        <v>15.333333333333334</v>
      </c>
      <c r="BQ36" s="54">
        <v>18</v>
      </c>
      <c r="BR36" s="54">
        <v>12</v>
      </c>
      <c r="BS36" s="54">
        <v>16</v>
      </c>
      <c r="BT36" s="73"/>
      <c r="BU36" s="74" t="s">
        <v>87</v>
      </c>
      <c r="BV36" s="68">
        <f t="shared" si="62"/>
        <v>18.666666666666668</v>
      </c>
      <c r="BW36" s="54">
        <v>20</v>
      </c>
      <c r="BX36" s="54">
        <v>19</v>
      </c>
      <c r="BY36" s="54">
        <v>17</v>
      </c>
      <c r="BZ36" s="73"/>
      <c r="CA36" s="74" t="s">
        <v>87</v>
      </c>
      <c r="CB36" s="68">
        <f t="shared" si="63"/>
        <v>20.333333333333332</v>
      </c>
      <c r="CC36" s="54">
        <v>22</v>
      </c>
      <c r="CD36" s="54">
        <v>19</v>
      </c>
      <c r="CE36" s="54">
        <v>20</v>
      </c>
      <c r="CF36" s="73"/>
      <c r="CG36" s="74" t="s">
        <v>87</v>
      </c>
      <c r="CH36" s="68">
        <f t="shared" si="64"/>
        <v>20.333333333333332</v>
      </c>
      <c r="CI36" s="54">
        <v>22</v>
      </c>
      <c r="CJ36" s="54">
        <v>20</v>
      </c>
      <c r="CK36" s="54">
        <v>19</v>
      </c>
      <c r="CL36" s="73"/>
      <c r="CM36" s="74" t="s">
        <v>87</v>
      </c>
      <c r="CN36" s="68">
        <f t="shared" si="65"/>
        <v>28.333333333333332</v>
      </c>
      <c r="CO36" s="54">
        <v>25</v>
      </c>
      <c r="CP36" s="54">
        <v>30</v>
      </c>
      <c r="CQ36" s="54">
        <v>30</v>
      </c>
      <c r="CR36" s="73"/>
      <c r="CS36" s="74" t="s">
        <v>87</v>
      </c>
      <c r="CT36" s="68">
        <f t="shared" si="66"/>
        <v>18.666666666666668</v>
      </c>
      <c r="CU36" s="54">
        <v>17</v>
      </c>
      <c r="CV36" s="54">
        <v>20</v>
      </c>
      <c r="CW36" s="54">
        <v>19</v>
      </c>
      <c r="CX36" s="73"/>
    </row>
    <row r="37" spans="1:102" x14ac:dyDescent="0.2">
      <c r="A37" s="70" t="s">
        <v>88</v>
      </c>
      <c r="B37" s="71">
        <f t="shared" si="51"/>
        <v>0</v>
      </c>
      <c r="C37" s="72">
        <v>0</v>
      </c>
      <c r="D37" s="72">
        <v>0</v>
      </c>
      <c r="E37" s="72">
        <v>0</v>
      </c>
      <c r="F37" s="73">
        <v>0</v>
      </c>
      <c r="G37" s="91" t="s">
        <v>89</v>
      </c>
      <c r="H37" s="71">
        <f t="shared" si="52"/>
        <v>1.75</v>
      </c>
      <c r="I37" s="72">
        <v>2</v>
      </c>
      <c r="J37" s="72">
        <v>2</v>
      </c>
      <c r="K37" s="72">
        <v>1</v>
      </c>
      <c r="L37" s="73">
        <v>2</v>
      </c>
      <c r="M37" s="91" t="s">
        <v>89</v>
      </c>
      <c r="N37" s="71">
        <f t="shared" si="53"/>
        <v>8.25</v>
      </c>
      <c r="O37" s="72">
        <v>11</v>
      </c>
      <c r="P37" s="72">
        <v>12</v>
      </c>
      <c r="Q37" s="72">
        <v>6</v>
      </c>
      <c r="R37" s="73">
        <v>4</v>
      </c>
      <c r="S37" s="91" t="s">
        <v>89</v>
      </c>
      <c r="T37" s="71">
        <f t="shared" si="54"/>
        <v>12</v>
      </c>
      <c r="U37" s="72">
        <v>12</v>
      </c>
      <c r="V37" s="72"/>
      <c r="W37" s="72"/>
      <c r="X37" s="73"/>
      <c r="Y37" s="91" t="s">
        <v>89</v>
      </c>
      <c r="Z37" s="71" t="e">
        <f t="shared" si="55"/>
        <v>#DIV/0!</v>
      </c>
      <c r="AA37" s="72"/>
      <c r="AB37" s="72"/>
      <c r="AC37" s="72"/>
      <c r="AD37" s="73"/>
      <c r="AE37" s="91" t="s">
        <v>89</v>
      </c>
      <c r="AF37" s="71">
        <f t="shared" si="56"/>
        <v>17.666666666666668</v>
      </c>
      <c r="AG37" s="72">
        <v>18</v>
      </c>
      <c r="AH37" s="72">
        <v>17</v>
      </c>
      <c r="AI37" s="72">
        <v>18</v>
      </c>
      <c r="AJ37" s="73"/>
      <c r="AK37" s="91" t="s">
        <v>89</v>
      </c>
      <c r="AL37" s="71">
        <f t="shared" si="57"/>
        <v>13.666666666666666</v>
      </c>
      <c r="AM37" s="69">
        <v>12</v>
      </c>
      <c r="AN37" s="69">
        <v>15</v>
      </c>
      <c r="AO37" s="69">
        <v>14</v>
      </c>
      <c r="AP37" s="73"/>
      <c r="AQ37" s="74" t="s">
        <v>89</v>
      </c>
      <c r="AV37" s="73"/>
      <c r="AW37" s="74" t="s">
        <v>89</v>
      </c>
      <c r="AX37" s="68">
        <f t="shared" si="58"/>
        <v>15</v>
      </c>
      <c r="AY37" s="69">
        <v>15</v>
      </c>
      <c r="AZ37" s="69">
        <v>16</v>
      </c>
      <c r="BA37" s="69">
        <v>14</v>
      </c>
      <c r="BB37" s="73"/>
      <c r="BC37" s="74" t="s">
        <v>89</v>
      </c>
      <c r="BD37" s="68">
        <f t="shared" si="59"/>
        <v>18.666666666666668</v>
      </c>
      <c r="BE37" s="54">
        <v>19</v>
      </c>
      <c r="BF37" s="54">
        <v>15</v>
      </c>
      <c r="BG37" s="54">
        <v>22</v>
      </c>
      <c r="BH37" s="73"/>
      <c r="BI37" s="74" t="s">
        <v>89</v>
      </c>
      <c r="BJ37" s="68">
        <f t="shared" si="60"/>
        <v>22.666666666666668</v>
      </c>
      <c r="BK37" s="54">
        <v>21</v>
      </c>
      <c r="BL37" s="54">
        <v>23</v>
      </c>
      <c r="BM37" s="54">
        <v>24</v>
      </c>
      <c r="BN37" s="73"/>
      <c r="BO37" s="74" t="s">
        <v>89</v>
      </c>
      <c r="BP37" s="68">
        <f t="shared" si="61"/>
        <v>18.666666666666668</v>
      </c>
      <c r="BQ37" s="54">
        <v>20</v>
      </c>
      <c r="BR37" s="54">
        <v>16</v>
      </c>
      <c r="BS37" s="54">
        <v>20</v>
      </c>
      <c r="BT37" s="73"/>
      <c r="BU37" s="74" t="s">
        <v>89</v>
      </c>
      <c r="BV37" s="68">
        <f t="shared" si="62"/>
        <v>25.333333333333332</v>
      </c>
      <c r="BW37" s="54">
        <v>26</v>
      </c>
      <c r="BX37" s="54">
        <v>24</v>
      </c>
      <c r="BY37" s="54">
        <v>26</v>
      </c>
      <c r="BZ37" s="73"/>
      <c r="CA37" s="74" t="s">
        <v>89</v>
      </c>
      <c r="CB37" s="68">
        <f t="shared" si="63"/>
        <v>18.333333333333332</v>
      </c>
      <c r="CC37" s="54">
        <v>20</v>
      </c>
      <c r="CD37" s="54">
        <v>18</v>
      </c>
      <c r="CE37" s="54">
        <v>17</v>
      </c>
      <c r="CF37" s="73"/>
      <c r="CG37" s="74" t="s">
        <v>89</v>
      </c>
      <c r="CH37" s="68">
        <f t="shared" si="64"/>
        <v>17.666666666666668</v>
      </c>
      <c r="CI37" s="54">
        <v>14</v>
      </c>
      <c r="CJ37" s="54">
        <v>20</v>
      </c>
      <c r="CK37" s="54">
        <v>19</v>
      </c>
      <c r="CL37" s="73"/>
      <c r="CM37" s="74" t="s">
        <v>89</v>
      </c>
      <c r="CN37" s="68">
        <f t="shared" si="65"/>
        <v>26</v>
      </c>
      <c r="CO37" s="54">
        <v>27</v>
      </c>
      <c r="CP37" s="54">
        <v>26</v>
      </c>
      <c r="CQ37" s="54">
        <v>25</v>
      </c>
      <c r="CR37" s="73"/>
      <c r="CS37" s="74" t="s">
        <v>89</v>
      </c>
      <c r="CT37" s="68">
        <f t="shared" si="66"/>
        <v>20.333333333333332</v>
      </c>
      <c r="CU37" s="54">
        <v>20</v>
      </c>
      <c r="CV37" s="54">
        <v>21</v>
      </c>
      <c r="CW37" s="54">
        <v>20</v>
      </c>
      <c r="CX37" s="73"/>
    </row>
    <row r="38" spans="1:102" x14ac:dyDescent="0.2">
      <c r="A38" s="70" t="s">
        <v>90</v>
      </c>
      <c r="B38" s="71">
        <f t="shared" si="51"/>
        <v>0</v>
      </c>
      <c r="C38" s="72">
        <v>0</v>
      </c>
      <c r="D38" s="72">
        <v>0</v>
      </c>
      <c r="E38" s="72">
        <v>0</v>
      </c>
      <c r="F38" s="73">
        <v>0</v>
      </c>
      <c r="G38" s="91" t="s">
        <v>91</v>
      </c>
      <c r="H38" s="71">
        <f t="shared" si="52"/>
        <v>6</v>
      </c>
      <c r="I38" s="72">
        <v>7</v>
      </c>
      <c r="J38" s="72">
        <v>6</v>
      </c>
      <c r="K38" s="72">
        <v>5</v>
      </c>
      <c r="L38" s="73"/>
      <c r="M38" s="91" t="s">
        <v>91</v>
      </c>
      <c r="N38" s="71">
        <f t="shared" si="53"/>
        <v>4.333333333333333</v>
      </c>
      <c r="O38" s="72">
        <v>5</v>
      </c>
      <c r="P38" s="72">
        <v>3</v>
      </c>
      <c r="Q38" s="72">
        <v>5</v>
      </c>
      <c r="R38" s="73"/>
      <c r="S38" s="91" t="s">
        <v>91</v>
      </c>
      <c r="T38" s="71">
        <f t="shared" si="54"/>
        <v>17</v>
      </c>
      <c r="U38" s="72">
        <v>17</v>
      </c>
      <c r="V38" s="72"/>
      <c r="W38" s="72"/>
      <c r="X38" s="73"/>
      <c r="Y38" s="91" t="s">
        <v>91</v>
      </c>
      <c r="Z38" s="71" t="e">
        <f t="shared" si="55"/>
        <v>#DIV/0!</v>
      </c>
      <c r="AA38" s="72"/>
      <c r="AB38" s="72"/>
      <c r="AC38" s="72"/>
      <c r="AD38" s="73"/>
      <c r="AE38" s="91" t="s">
        <v>91</v>
      </c>
      <c r="AF38" s="71">
        <f t="shared" si="56"/>
        <v>11.666666666666666</v>
      </c>
      <c r="AG38" s="72">
        <v>12</v>
      </c>
      <c r="AH38" s="72">
        <v>11</v>
      </c>
      <c r="AI38" s="72">
        <v>12</v>
      </c>
      <c r="AJ38" s="73"/>
      <c r="AK38" s="91" t="s">
        <v>91</v>
      </c>
      <c r="AL38" s="71">
        <f t="shared" si="57"/>
        <v>15.666666666666666</v>
      </c>
      <c r="AM38" s="69">
        <v>15</v>
      </c>
      <c r="AN38" s="69">
        <v>18</v>
      </c>
      <c r="AO38" s="69">
        <v>14</v>
      </c>
      <c r="AP38" s="73"/>
      <c r="AQ38" s="74" t="s">
        <v>91</v>
      </c>
      <c r="AV38" s="73"/>
      <c r="AW38" s="74" t="s">
        <v>91</v>
      </c>
      <c r="AX38" s="68">
        <f t="shared" si="58"/>
        <v>11.333333333333334</v>
      </c>
      <c r="AY38" s="69">
        <v>12</v>
      </c>
      <c r="AZ38" s="69">
        <v>13</v>
      </c>
      <c r="BA38" s="69">
        <v>9</v>
      </c>
      <c r="BB38" s="73"/>
      <c r="BC38" s="74" t="s">
        <v>91</v>
      </c>
      <c r="BD38" s="68">
        <f t="shared" si="59"/>
        <v>22.333333333333332</v>
      </c>
      <c r="BE38" s="54">
        <v>20</v>
      </c>
      <c r="BF38" s="54">
        <v>23</v>
      </c>
      <c r="BG38" s="54">
        <v>24</v>
      </c>
      <c r="BH38" s="73"/>
      <c r="BI38" s="74" t="s">
        <v>91</v>
      </c>
      <c r="BJ38" s="68">
        <f t="shared" si="60"/>
        <v>18</v>
      </c>
      <c r="BK38" s="54">
        <v>22</v>
      </c>
      <c r="BL38" s="54">
        <v>15</v>
      </c>
      <c r="BM38" s="54">
        <v>17</v>
      </c>
      <c r="BN38" s="73"/>
      <c r="BO38" s="74" t="s">
        <v>91</v>
      </c>
      <c r="BP38" s="68">
        <f t="shared" si="61"/>
        <v>21</v>
      </c>
      <c r="BQ38" s="54">
        <v>22</v>
      </c>
      <c r="BR38" s="54">
        <v>23</v>
      </c>
      <c r="BS38" s="54">
        <v>18</v>
      </c>
      <c r="BT38" s="73"/>
      <c r="BU38" s="74" t="s">
        <v>91</v>
      </c>
      <c r="BV38" s="68">
        <f t="shared" si="62"/>
        <v>23.666666666666668</v>
      </c>
      <c r="BW38" s="54">
        <v>22</v>
      </c>
      <c r="BX38" s="54">
        <v>23</v>
      </c>
      <c r="BY38" s="54">
        <v>26</v>
      </c>
      <c r="BZ38" s="73"/>
      <c r="CA38" s="74" t="s">
        <v>91</v>
      </c>
      <c r="CB38" s="68">
        <f t="shared" si="63"/>
        <v>26.333333333333332</v>
      </c>
      <c r="CC38" s="54">
        <v>28</v>
      </c>
      <c r="CD38" s="54">
        <v>30</v>
      </c>
      <c r="CE38" s="54">
        <v>21</v>
      </c>
      <c r="CF38" s="73"/>
      <c r="CG38" s="74" t="s">
        <v>91</v>
      </c>
      <c r="CH38" s="68">
        <f t="shared" si="64"/>
        <v>26.666666666666668</v>
      </c>
      <c r="CI38" s="54">
        <v>28</v>
      </c>
      <c r="CJ38" s="54">
        <v>25</v>
      </c>
      <c r="CK38" s="54">
        <v>27</v>
      </c>
      <c r="CL38" s="73"/>
      <c r="CM38" s="74" t="s">
        <v>91</v>
      </c>
      <c r="CN38" s="68">
        <f t="shared" si="65"/>
        <v>21.666666666666668</v>
      </c>
      <c r="CO38" s="54">
        <v>22</v>
      </c>
      <c r="CP38" s="54">
        <v>21</v>
      </c>
      <c r="CQ38" s="54">
        <v>22</v>
      </c>
      <c r="CR38" s="73"/>
      <c r="CS38" s="74" t="s">
        <v>91</v>
      </c>
      <c r="CT38" s="68">
        <f t="shared" si="66"/>
        <v>29.333333333333332</v>
      </c>
      <c r="CU38" s="54">
        <v>29</v>
      </c>
      <c r="CV38" s="54">
        <v>30</v>
      </c>
      <c r="CW38" s="54">
        <v>29</v>
      </c>
      <c r="CX38" s="73"/>
    </row>
    <row r="39" spans="1:102" x14ac:dyDescent="0.2">
      <c r="A39" s="70" t="s">
        <v>92</v>
      </c>
      <c r="B39" s="71">
        <f t="shared" si="51"/>
        <v>0</v>
      </c>
      <c r="C39" s="72">
        <v>0</v>
      </c>
      <c r="D39" s="72">
        <v>0</v>
      </c>
      <c r="E39" s="72">
        <v>0</v>
      </c>
      <c r="F39" s="73">
        <v>0</v>
      </c>
      <c r="G39" s="91" t="s">
        <v>125</v>
      </c>
      <c r="H39" s="71">
        <f t="shared" si="52"/>
        <v>1.5</v>
      </c>
      <c r="I39" s="72">
        <v>1</v>
      </c>
      <c r="J39" s="72">
        <v>2</v>
      </c>
      <c r="K39" s="72">
        <v>2</v>
      </c>
      <c r="L39" s="73">
        <v>1</v>
      </c>
      <c r="M39" s="91" t="s">
        <v>125</v>
      </c>
      <c r="N39" s="71">
        <f t="shared" si="53"/>
        <v>7.666666666666667</v>
      </c>
      <c r="O39" s="72">
        <v>8</v>
      </c>
      <c r="P39" s="72">
        <v>8</v>
      </c>
      <c r="Q39" s="72">
        <v>7</v>
      </c>
      <c r="R39" s="73"/>
      <c r="S39" s="91" t="s">
        <v>125</v>
      </c>
      <c r="T39" s="71">
        <f t="shared" si="54"/>
        <v>13</v>
      </c>
      <c r="U39" s="72">
        <v>13</v>
      </c>
      <c r="V39" s="72"/>
      <c r="W39" s="72"/>
      <c r="X39" s="73"/>
      <c r="Y39" s="91" t="s">
        <v>125</v>
      </c>
      <c r="Z39" s="71" t="e">
        <f t="shared" si="55"/>
        <v>#DIV/0!</v>
      </c>
      <c r="AA39" s="72"/>
      <c r="AB39" s="72"/>
      <c r="AC39" s="72"/>
      <c r="AD39" s="77"/>
      <c r="AE39" s="91" t="s">
        <v>125</v>
      </c>
      <c r="AF39" s="71">
        <f t="shared" si="56"/>
        <v>17</v>
      </c>
      <c r="AG39" s="72">
        <v>17</v>
      </c>
      <c r="AH39" s="72">
        <v>16</v>
      </c>
      <c r="AI39" s="72">
        <v>18</v>
      </c>
      <c r="AJ39" s="77"/>
      <c r="AK39" s="91" t="s">
        <v>125</v>
      </c>
      <c r="AL39" s="92">
        <f t="shared" si="57"/>
        <v>12.333333333333334</v>
      </c>
      <c r="AM39" s="69">
        <v>14</v>
      </c>
      <c r="AN39" s="69">
        <v>12</v>
      </c>
      <c r="AO39" s="69">
        <v>11</v>
      </c>
      <c r="AP39" s="77"/>
      <c r="AQ39" s="74" t="s">
        <v>125</v>
      </c>
      <c r="AR39" s="79"/>
      <c r="AV39" s="73"/>
      <c r="AW39" s="74" t="s">
        <v>125</v>
      </c>
      <c r="AX39" s="93">
        <f t="shared" si="58"/>
        <v>11.666666666666666</v>
      </c>
      <c r="AY39" s="69">
        <v>12</v>
      </c>
      <c r="AZ39" s="69">
        <v>11</v>
      </c>
      <c r="BA39" s="69">
        <v>12</v>
      </c>
      <c r="BB39" s="72"/>
      <c r="BC39" s="74" t="s">
        <v>125</v>
      </c>
      <c r="BD39" s="68">
        <f t="shared" si="59"/>
        <v>19.333333333333332</v>
      </c>
      <c r="BE39" s="54">
        <v>17</v>
      </c>
      <c r="BF39" s="54">
        <v>21</v>
      </c>
      <c r="BG39" s="54">
        <v>20</v>
      </c>
      <c r="BH39" s="73"/>
      <c r="BI39" s="74" t="s">
        <v>125</v>
      </c>
      <c r="BJ39" s="68">
        <f t="shared" si="60"/>
        <v>17</v>
      </c>
      <c r="BK39" s="54">
        <v>13</v>
      </c>
      <c r="BL39" s="54">
        <v>17</v>
      </c>
      <c r="BM39" s="54">
        <v>21</v>
      </c>
      <c r="BN39" s="73"/>
      <c r="BO39" s="74" t="s">
        <v>125</v>
      </c>
      <c r="BP39" s="68">
        <f t="shared" si="61"/>
        <v>20.333333333333332</v>
      </c>
      <c r="BQ39" s="54">
        <v>18</v>
      </c>
      <c r="BR39" s="54">
        <v>23</v>
      </c>
      <c r="BS39" s="54">
        <v>20</v>
      </c>
      <c r="BT39" s="73"/>
      <c r="BU39" s="74" t="s">
        <v>125</v>
      </c>
      <c r="BV39" s="68">
        <f t="shared" si="62"/>
        <v>16.333333333333332</v>
      </c>
      <c r="BW39" s="54">
        <v>13</v>
      </c>
      <c r="BX39" s="54">
        <v>20</v>
      </c>
      <c r="BY39" s="54">
        <v>16</v>
      </c>
      <c r="BZ39" s="73"/>
      <c r="CA39" s="74" t="s">
        <v>125</v>
      </c>
      <c r="CB39" s="68">
        <f t="shared" si="63"/>
        <v>19.666666666666668</v>
      </c>
      <c r="CC39" s="54">
        <v>19</v>
      </c>
      <c r="CD39" s="54">
        <v>20</v>
      </c>
      <c r="CE39" s="54">
        <v>20</v>
      </c>
      <c r="CF39" s="73"/>
      <c r="CG39" s="74" t="s">
        <v>125</v>
      </c>
      <c r="CH39" s="68">
        <f t="shared" si="64"/>
        <v>25.666666666666668</v>
      </c>
      <c r="CI39" s="54">
        <v>26</v>
      </c>
      <c r="CJ39" s="54">
        <v>27</v>
      </c>
      <c r="CK39" s="54">
        <v>24</v>
      </c>
      <c r="CL39" s="73"/>
      <c r="CM39" s="74" t="s">
        <v>125</v>
      </c>
      <c r="CN39" s="68">
        <f t="shared" si="65"/>
        <v>24.666666666666668</v>
      </c>
      <c r="CO39" s="54">
        <v>28</v>
      </c>
      <c r="CP39" s="54">
        <v>21</v>
      </c>
      <c r="CQ39" s="54">
        <v>25</v>
      </c>
      <c r="CR39" s="73"/>
      <c r="CS39" s="74" t="s">
        <v>125</v>
      </c>
      <c r="CT39" s="68">
        <f t="shared" si="66"/>
        <v>22.666666666666668</v>
      </c>
      <c r="CU39" s="54">
        <v>26</v>
      </c>
      <c r="CV39" s="54">
        <v>23</v>
      </c>
      <c r="CW39" s="54">
        <v>19</v>
      </c>
      <c r="CX39" s="73"/>
    </row>
    <row r="40" spans="1:102" ht="15.75" x14ac:dyDescent="0.25">
      <c r="A40" s="55" t="s">
        <v>126</v>
      </c>
      <c r="B40" s="274" t="s">
        <v>126</v>
      </c>
      <c r="C40" s="275"/>
      <c r="D40" s="275"/>
      <c r="E40" s="275"/>
      <c r="F40" s="276"/>
      <c r="G40" s="81"/>
      <c r="H40" s="274" t="s">
        <v>126</v>
      </c>
      <c r="I40" s="275"/>
      <c r="J40" s="275"/>
      <c r="K40" s="275"/>
      <c r="L40" s="276"/>
      <c r="M40" s="81"/>
      <c r="N40" s="274" t="s">
        <v>126</v>
      </c>
      <c r="O40" s="275"/>
      <c r="P40" s="275"/>
      <c r="Q40" s="275"/>
      <c r="R40" s="276"/>
      <c r="S40" s="81"/>
      <c r="T40" s="274" t="s">
        <v>126</v>
      </c>
      <c r="U40" s="275"/>
      <c r="V40" s="275"/>
      <c r="W40" s="275"/>
      <c r="X40" s="276"/>
      <c r="Y40" s="81"/>
      <c r="Z40" s="274" t="s">
        <v>127</v>
      </c>
      <c r="AA40" s="275"/>
      <c r="AB40" s="275"/>
      <c r="AC40" s="275"/>
      <c r="AD40" s="276"/>
      <c r="AE40" s="81"/>
      <c r="AF40" s="274" t="s">
        <v>127</v>
      </c>
      <c r="AG40" s="275"/>
      <c r="AH40" s="275"/>
      <c r="AI40" s="275"/>
      <c r="AJ40" s="276"/>
      <c r="AK40" s="81"/>
      <c r="AL40" s="284" t="s">
        <v>127</v>
      </c>
      <c r="AM40" s="275"/>
      <c r="AN40" s="275"/>
      <c r="AO40" s="275"/>
      <c r="AP40" s="276"/>
      <c r="AQ40" s="81"/>
      <c r="AR40" s="275" t="s">
        <v>127</v>
      </c>
      <c r="AS40" s="275"/>
      <c r="AT40" s="275"/>
      <c r="AU40" s="275"/>
      <c r="AV40" s="276"/>
      <c r="AW40" s="81"/>
      <c r="AX40" s="275" t="s">
        <v>127</v>
      </c>
      <c r="AY40" s="275"/>
      <c r="AZ40" s="275"/>
      <c r="BA40" s="275"/>
      <c r="BB40" s="276"/>
      <c r="BC40" s="81"/>
      <c r="BD40" s="275" t="s">
        <v>127</v>
      </c>
      <c r="BE40" s="275"/>
      <c r="BF40" s="275"/>
      <c r="BG40" s="275"/>
      <c r="BH40" s="276"/>
      <c r="BI40" s="81"/>
      <c r="BJ40" s="275" t="s">
        <v>127</v>
      </c>
      <c r="BK40" s="275"/>
      <c r="BL40" s="275"/>
      <c r="BM40" s="275"/>
      <c r="BN40" s="276"/>
      <c r="BO40" s="81"/>
      <c r="BP40" s="275" t="s">
        <v>127</v>
      </c>
      <c r="BQ40" s="275"/>
      <c r="BR40" s="275"/>
      <c r="BS40" s="275"/>
      <c r="BT40" s="276"/>
      <c r="BU40" s="81"/>
      <c r="BV40" s="275" t="s">
        <v>127</v>
      </c>
      <c r="BW40" s="275"/>
      <c r="BX40" s="275"/>
      <c r="BY40" s="275"/>
      <c r="BZ40" s="276"/>
      <c r="CA40" s="81"/>
      <c r="CB40" s="275" t="s">
        <v>127</v>
      </c>
      <c r="CC40" s="275"/>
      <c r="CD40" s="275"/>
      <c r="CE40" s="275"/>
      <c r="CF40" s="276"/>
      <c r="CG40" s="81"/>
      <c r="CH40" s="275" t="s">
        <v>127</v>
      </c>
      <c r="CI40" s="275"/>
      <c r="CJ40" s="275"/>
      <c r="CK40" s="275"/>
      <c r="CL40" s="276"/>
      <c r="CM40" s="81"/>
      <c r="CN40" s="275" t="s">
        <v>127</v>
      </c>
      <c r="CO40" s="275"/>
      <c r="CP40" s="275"/>
      <c r="CQ40" s="275"/>
      <c r="CR40" s="276"/>
      <c r="CS40" s="81"/>
      <c r="CT40" s="275" t="s">
        <v>127</v>
      </c>
      <c r="CU40" s="275"/>
      <c r="CV40" s="275"/>
      <c r="CW40" s="275"/>
      <c r="CX40" s="276"/>
    </row>
    <row r="41" spans="1:102" ht="15" x14ac:dyDescent="0.25">
      <c r="A41" s="62" t="s">
        <v>82</v>
      </c>
      <c r="B41" s="63">
        <f t="shared" ref="B41:B46" si="67">AVERAGE(C41:F41)</f>
        <v>0</v>
      </c>
      <c r="C41" s="72">
        <v>0</v>
      </c>
      <c r="D41" s="72">
        <v>0</v>
      </c>
      <c r="E41" s="72">
        <v>0</v>
      </c>
      <c r="F41" s="73">
        <v>0</v>
      </c>
      <c r="G41" s="90" t="s">
        <v>128</v>
      </c>
      <c r="H41" s="63">
        <f t="shared" ref="H41:H46" si="68">AVERAGE(I41:L41)</f>
        <v>5.5</v>
      </c>
      <c r="I41" s="64">
        <v>7</v>
      </c>
      <c r="J41" s="64">
        <v>8</v>
      </c>
      <c r="K41" s="64">
        <v>3</v>
      </c>
      <c r="L41" s="65">
        <v>4</v>
      </c>
      <c r="M41" s="90" t="s">
        <v>128</v>
      </c>
      <c r="N41" s="63">
        <f t="shared" ref="N41:N46" si="69">AVERAGE(O41:R41)</f>
        <v>11</v>
      </c>
      <c r="O41" s="64">
        <v>11</v>
      </c>
      <c r="P41" s="64">
        <v>12</v>
      </c>
      <c r="Q41" s="64">
        <v>13</v>
      </c>
      <c r="R41" s="65">
        <v>8</v>
      </c>
      <c r="S41" s="90" t="s">
        <v>128</v>
      </c>
      <c r="T41" s="63">
        <f t="shared" ref="T41:T46" si="70">AVERAGE(U41:X41)</f>
        <v>19</v>
      </c>
      <c r="U41" s="64">
        <v>19</v>
      </c>
      <c r="V41" s="64"/>
      <c r="W41" s="64"/>
      <c r="X41" s="65"/>
      <c r="Y41" s="90" t="s">
        <v>128</v>
      </c>
      <c r="Z41" s="63" t="e">
        <f t="shared" ref="Z41:Z46" si="71">AVERAGE(AA41:AD41)</f>
        <v>#DIV/0!</v>
      </c>
      <c r="AA41" s="64"/>
      <c r="AB41" s="64"/>
      <c r="AC41" s="64"/>
      <c r="AD41" s="65"/>
      <c r="AE41" s="90" t="s">
        <v>128</v>
      </c>
      <c r="AF41" s="63">
        <f t="shared" ref="AF41:AF46" si="72">AVERAGE(AG41:AJ41)</f>
        <v>25</v>
      </c>
      <c r="AG41" s="64">
        <v>25</v>
      </c>
      <c r="AH41" s="64">
        <v>23</v>
      </c>
      <c r="AI41" s="64">
        <v>27</v>
      </c>
      <c r="AJ41" s="65"/>
      <c r="AK41" s="90" t="s">
        <v>128</v>
      </c>
      <c r="AL41" s="63">
        <f t="shared" ref="AL41:AL46" si="73">AVERAGE(AM41:AP41)</f>
        <v>24.666666666666668</v>
      </c>
      <c r="AM41" s="94">
        <v>20</v>
      </c>
      <c r="AN41" s="69">
        <v>25</v>
      </c>
      <c r="AO41" s="69">
        <v>29</v>
      </c>
      <c r="AP41" s="65"/>
      <c r="AQ41" s="66" t="s">
        <v>128</v>
      </c>
      <c r="AV41" s="72"/>
      <c r="AW41" s="66" t="s">
        <v>128</v>
      </c>
      <c r="AX41" s="95">
        <f t="shared" ref="AX41:AX46" si="74">AVERAGE(AY41:BB41)</f>
        <v>30.666666666666668</v>
      </c>
      <c r="AY41" s="69">
        <v>29</v>
      </c>
      <c r="AZ41" s="69">
        <v>30</v>
      </c>
      <c r="BA41" s="69">
        <v>33</v>
      </c>
      <c r="BB41" s="65"/>
      <c r="BC41" s="66" t="s">
        <v>128</v>
      </c>
      <c r="BD41" s="68">
        <f t="shared" ref="BD41:BD46" si="75">AVERAGE(BE41:BH41)</f>
        <v>32</v>
      </c>
      <c r="BE41" s="54">
        <v>31</v>
      </c>
      <c r="BF41" s="54">
        <v>33</v>
      </c>
      <c r="BG41" s="54">
        <v>32</v>
      </c>
      <c r="BH41" s="65"/>
      <c r="BI41" s="66" t="s">
        <v>128</v>
      </c>
      <c r="BJ41" s="68">
        <f t="shared" ref="BJ41:BJ46" si="76">AVERAGE(BK41:BN41)</f>
        <v>26.333333333333332</v>
      </c>
      <c r="BK41" s="54">
        <v>23</v>
      </c>
      <c r="BL41" s="54">
        <v>27</v>
      </c>
      <c r="BM41" s="54">
        <v>29</v>
      </c>
      <c r="BN41" s="65"/>
      <c r="BO41" s="66" t="s">
        <v>128</v>
      </c>
      <c r="BP41" s="68">
        <f t="shared" ref="BP41:BP46" si="77">AVERAGE(BQ41:BS41)</f>
        <v>28.666666666666668</v>
      </c>
      <c r="BQ41" s="54">
        <v>32</v>
      </c>
      <c r="BR41" s="54">
        <v>26</v>
      </c>
      <c r="BS41" s="54">
        <v>28</v>
      </c>
      <c r="BT41" s="65"/>
      <c r="BU41" s="66" t="s">
        <v>128</v>
      </c>
      <c r="BV41" s="68">
        <f t="shared" ref="BV41:BV46" si="78">AVERAGE(BW41:BY41)</f>
        <v>39</v>
      </c>
      <c r="BW41" s="54">
        <v>33</v>
      </c>
      <c r="BX41" s="54">
        <v>44</v>
      </c>
      <c r="BY41" s="54">
        <v>40</v>
      </c>
      <c r="BZ41" s="65"/>
      <c r="CA41" s="66" t="s">
        <v>128</v>
      </c>
      <c r="CB41" s="68" t="e">
        <f t="shared" ref="CB41:CB46" si="79">AVERAGE(CC41:CE41)</f>
        <v>#DIV/0!</v>
      </c>
      <c r="CF41" s="65"/>
      <c r="CG41" s="66" t="s">
        <v>128</v>
      </c>
      <c r="CH41" s="68">
        <f t="shared" ref="CH41:CH46" si="80">AVERAGE(CI41:CK41)</f>
        <v>31</v>
      </c>
      <c r="CI41" s="54">
        <v>30</v>
      </c>
      <c r="CJ41" s="54">
        <v>32</v>
      </c>
      <c r="CK41" s="54">
        <v>31</v>
      </c>
      <c r="CL41" s="65"/>
      <c r="CM41" s="66" t="s">
        <v>128</v>
      </c>
      <c r="CN41" s="68">
        <f t="shared" ref="CN41:CN46" si="81">AVERAGE(CO41:CQ41)</f>
        <v>35</v>
      </c>
      <c r="CO41" s="54">
        <v>36</v>
      </c>
      <c r="CP41" s="54">
        <v>36</v>
      </c>
      <c r="CQ41" s="54">
        <v>33</v>
      </c>
      <c r="CR41" s="65"/>
      <c r="CS41" s="66" t="s">
        <v>128</v>
      </c>
      <c r="CT41" s="68">
        <f>AVERAGE(CU41:CW41)</f>
        <v>38</v>
      </c>
      <c r="CU41" s="54">
        <v>36</v>
      </c>
      <c r="CV41" s="54">
        <v>30</v>
      </c>
      <c r="CW41" s="54">
        <v>48</v>
      </c>
      <c r="CX41" s="65"/>
    </row>
    <row r="42" spans="1:102" x14ac:dyDescent="0.2">
      <c r="A42" s="70" t="s">
        <v>84</v>
      </c>
      <c r="B42" s="71">
        <f t="shared" si="67"/>
        <v>0</v>
      </c>
      <c r="C42" s="72">
        <v>0</v>
      </c>
      <c r="D42" s="72">
        <v>0</v>
      </c>
      <c r="E42" s="72">
        <v>0</v>
      </c>
      <c r="F42" s="73">
        <v>0</v>
      </c>
      <c r="G42" s="91" t="s">
        <v>129</v>
      </c>
      <c r="H42" s="71">
        <f>AVERAGE(I42:L42)</f>
        <v>4.25</v>
      </c>
      <c r="I42" s="72">
        <v>5</v>
      </c>
      <c r="J42" s="72">
        <v>5</v>
      </c>
      <c r="K42" s="72">
        <v>3</v>
      </c>
      <c r="L42" s="73">
        <v>4</v>
      </c>
      <c r="M42" s="91" t="s">
        <v>129</v>
      </c>
      <c r="N42" s="71">
        <f t="shared" si="69"/>
        <v>12</v>
      </c>
      <c r="O42" s="72">
        <v>13</v>
      </c>
      <c r="P42" s="72">
        <v>11</v>
      </c>
      <c r="Q42" s="72"/>
      <c r="R42" s="73"/>
      <c r="S42" s="91" t="s">
        <v>129</v>
      </c>
      <c r="T42" s="71">
        <f t="shared" si="70"/>
        <v>22</v>
      </c>
      <c r="U42" s="72">
        <v>22</v>
      </c>
      <c r="V42" s="72"/>
      <c r="W42" s="72"/>
      <c r="X42" s="73"/>
      <c r="Y42" s="91" t="s">
        <v>129</v>
      </c>
      <c r="Z42" s="71" t="e">
        <f t="shared" si="71"/>
        <v>#DIV/0!</v>
      </c>
      <c r="AA42" s="72"/>
      <c r="AB42" s="72"/>
      <c r="AC42" s="72"/>
      <c r="AD42" s="73"/>
      <c r="AE42" s="91" t="s">
        <v>129</v>
      </c>
      <c r="AF42" s="71">
        <f t="shared" si="72"/>
        <v>17</v>
      </c>
      <c r="AG42" s="72">
        <v>16</v>
      </c>
      <c r="AH42" s="72">
        <v>20</v>
      </c>
      <c r="AI42" s="72">
        <v>15</v>
      </c>
      <c r="AJ42" s="73"/>
      <c r="AK42" s="91" t="s">
        <v>129</v>
      </c>
      <c r="AL42" s="71">
        <f t="shared" si="73"/>
        <v>28.333333333333332</v>
      </c>
      <c r="AM42" s="69">
        <v>29</v>
      </c>
      <c r="AN42" s="69">
        <v>29</v>
      </c>
      <c r="AO42" s="69">
        <v>27</v>
      </c>
      <c r="AP42" s="73"/>
      <c r="AQ42" s="74" t="s">
        <v>129</v>
      </c>
      <c r="AV42" s="72"/>
      <c r="AW42" s="74" t="s">
        <v>129</v>
      </c>
      <c r="AX42" s="82">
        <f t="shared" si="74"/>
        <v>27</v>
      </c>
      <c r="AY42" s="69">
        <v>27</v>
      </c>
      <c r="AZ42" s="69">
        <v>24</v>
      </c>
      <c r="BA42" s="69">
        <v>30</v>
      </c>
      <c r="BB42" s="73"/>
      <c r="BC42" s="74" t="s">
        <v>129</v>
      </c>
      <c r="BD42" s="68">
        <f t="shared" si="75"/>
        <v>28.333333333333332</v>
      </c>
      <c r="BE42" s="54">
        <v>25</v>
      </c>
      <c r="BF42" s="54">
        <v>29</v>
      </c>
      <c r="BG42" s="54">
        <v>31</v>
      </c>
      <c r="BH42" s="73"/>
      <c r="BI42" s="74" t="s">
        <v>129</v>
      </c>
      <c r="BJ42" s="68">
        <f t="shared" si="76"/>
        <v>23.666666666666668</v>
      </c>
      <c r="BK42" s="54">
        <v>23</v>
      </c>
      <c r="BL42" s="54">
        <v>24</v>
      </c>
      <c r="BM42" s="54">
        <v>24</v>
      </c>
      <c r="BN42" s="73"/>
      <c r="BO42" s="74" t="s">
        <v>129</v>
      </c>
      <c r="BP42" s="68">
        <f t="shared" si="77"/>
        <v>41</v>
      </c>
      <c r="BQ42" s="54">
        <v>37</v>
      </c>
      <c r="BR42" s="54">
        <v>46</v>
      </c>
      <c r="BS42" s="54">
        <v>40</v>
      </c>
      <c r="BT42" s="73"/>
      <c r="BU42" s="74" t="s">
        <v>129</v>
      </c>
      <c r="BV42" s="68">
        <f t="shared" si="78"/>
        <v>33</v>
      </c>
      <c r="BW42" s="54">
        <v>34</v>
      </c>
      <c r="BX42" s="54">
        <v>35</v>
      </c>
      <c r="BY42" s="54">
        <v>30</v>
      </c>
      <c r="BZ42" s="73"/>
      <c r="CA42" s="74" t="s">
        <v>129</v>
      </c>
      <c r="CB42" s="68" t="e">
        <f t="shared" si="79"/>
        <v>#DIV/0!</v>
      </c>
      <c r="CF42" s="73"/>
      <c r="CG42" s="74" t="s">
        <v>129</v>
      </c>
      <c r="CH42" s="68">
        <f t="shared" si="80"/>
        <v>27.666666666666668</v>
      </c>
      <c r="CI42" s="54">
        <v>25</v>
      </c>
      <c r="CJ42" s="54">
        <v>32</v>
      </c>
      <c r="CK42" s="54">
        <v>26</v>
      </c>
      <c r="CL42" s="73"/>
      <c r="CM42" s="74" t="s">
        <v>129</v>
      </c>
      <c r="CN42" s="68">
        <f t="shared" si="81"/>
        <v>37.666666666666664</v>
      </c>
      <c r="CO42" s="54">
        <v>39</v>
      </c>
      <c r="CP42" s="54">
        <v>33</v>
      </c>
      <c r="CQ42" s="54">
        <v>41</v>
      </c>
      <c r="CR42" s="73"/>
      <c r="CS42" s="74" t="s">
        <v>129</v>
      </c>
      <c r="CT42" s="68">
        <f>AVERAGE(CU42:CW42)</f>
        <v>37.333333333333336</v>
      </c>
      <c r="CU42" s="54">
        <v>40</v>
      </c>
      <c r="CV42" s="54">
        <v>37</v>
      </c>
      <c r="CW42" s="54">
        <v>35</v>
      </c>
      <c r="CX42" s="73"/>
    </row>
    <row r="43" spans="1:102" x14ac:dyDescent="0.2">
      <c r="A43" s="70" t="s">
        <v>86</v>
      </c>
      <c r="B43" s="71">
        <f t="shared" si="67"/>
        <v>0</v>
      </c>
      <c r="C43" s="72">
        <v>0</v>
      </c>
      <c r="D43" s="72">
        <v>0</v>
      </c>
      <c r="E43" s="72">
        <v>0</v>
      </c>
      <c r="F43" s="73">
        <v>0</v>
      </c>
      <c r="G43" s="91" t="s">
        <v>130</v>
      </c>
      <c r="H43" s="71">
        <f t="shared" si="68"/>
        <v>5</v>
      </c>
      <c r="I43" s="72">
        <v>6</v>
      </c>
      <c r="J43" s="72">
        <v>5</v>
      </c>
      <c r="K43" s="72">
        <v>4</v>
      </c>
      <c r="L43" s="73">
        <v>5</v>
      </c>
      <c r="M43" s="91" t="s">
        <v>130</v>
      </c>
      <c r="N43" s="71">
        <f t="shared" si="69"/>
        <v>20.25</v>
      </c>
      <c r="O43" s="72">
        <v>21</v>
      </c>
      <c r="P43" s="72">
        <v>20</v>
      </c>
      <c r="Q43" s="72">
        <v>22</v>
      </c>
      <c r="R43" s="73">
        <v>18</v>
      </c>
      <c r="S43" s="91" t="s">
        <v>130</v>
      </c>
      <c r="T43" s="71">
        <f t="shared" si="70"/>
        <v>22</v>
      </c>
      <c r="U43" s="72">
        <v>22</v>
      </c>
      <c r="V43" s="72"/>
      <c r="W43" s="72"/>
      <c r="X43" s="73"/>
      <c r="Y43" s="91" t="s">
        <v>130</v>
      </c>
      <c r="Z43" s="71" t="e">
        <f t="shared" si="71"/>
        <v>#DIV/0!</v>
      </c>
      <c r="AA43" s="72"/>
      <c r="AB43" s="72"/>
      <c r="AC43" s="72"/>
      <c r="AD43" s="73"/>
      <c r="AE43" s="91" t="s">
        <v>130</v>
      </c>
      <c r="AF43" s="71">
        <f t="shared" si="72"/>
        <v>16.333333333333332</v>
      </c>
      <c r="AG43" s="72">
        <v>17</v>
      </c>
      <c r="AH43" s="72">
        <v>16</v>
      </c>
      <c r="AI43" s="72">
        <v>16</v>
      </c>
      <c r="AJ43" s="73"/>
      <c r="AK43" s="91" t="s">
        <v>130</v>
      </c>
      <c r="AL43" s="71">
        <f t="shared" si="73"/>
        <v>23.333333333333332</v>
      </c>
      <c r="AM43" s="69">
        <v>21</v>
      </c>
      <c r="AN43" s="69">
        <v>23</v>
      </c>
      <c r="AO43" s="69">
        <v>26</v>
      </c>
      <c r="AP43" s="73"/>
      <c r="AQ43" s="74" t="s">
        <v>130</v>
      </c>
      <c r="AV43" s="72"/>
      <c r="AW43" s="91" t="s">
        <v>130</v>
      </c>
      <c r="AX43" s="71">
        <f t="shared" si="74"/>
        <v>29.333333333333332</v>
      </c>
      <c r="AY43" s="69">
        <v>27</v>
      </c>
      <c r="AZ43" s="69">
        <v>29</v>
      </c>
      <c r="BA43" s="69">
        <v>32</v>
      </c>
      <c r="BB43" s="73"/>
      <c r="BC43" s="74" t="s">
        <v>130</v>
      </c>
      <c r="BD43" s="68">
        <f t="shared" si="75"/>
        <v>32</v>
      </c>
      <c r="BE43" s="54">
        <v>30</v>
      </c>
      <c r="BF43" s="54">
        <v>35</v>
      </c>
      <c r="BG43" s="54">
        <v>31</v>
      </c>
      <c r="BH43" s="73"/>
      <c r="BI43" s="74" t="s">
        <v>130</v>
      </c>
      <c r="BJ43" s="68">
        <f t="shared" si="76"/>
        <v>31.333333333333332</v>
      </c>
      <c r="BK43" s="54">
        <v>26</v>
      </c>
      <c r="BL43" s="54">
        <v>33</v>
      </c>
      <c r="BM43" s="54">
        <v>35</v>
      </c>
      <c r="BN43" s="73"/>
      <c r="BO43" s="74" t="s">
        <v>130</v>
      </c>
      <c r="BP43" s="68">
        <f t="shared" si="77"/>
        <v>34.666666666666664</v>
      </c>
      <c r="BQ43" s="54">
        <v>37</v>
      </c>
      <c r="BR43" s="54">
        <v>31</v>
      </c>
      <c r="BS43" s="54">
        <v>36</v>
      </c>
      <c r="BT43" s="73"/>
      <c r="BU43" s="74" t="s">
        <v>130</v>
      </c>
      <c r="BV43" s="68">
        <f t="shared" si="78"/>
        <v>32.333333333333336</v>
      </c>
      <c r="BW43" s="54">
        <v>37</v>
      </c>
      <c r="BX43" s="54">
        <v>31</v>
      </c>
      <c r="BY43" s="54">
        <v>29</v>
      </c>
      <c r="BZ43" s="73"/>
      <c r="CA43" s="74" t="s">
        <v>130</v>
      </c>
      <c r="CB43" s="68" t="e">
        <f t="shared" si="79"/>
        <v>#DIV/0!</v>
      </c>
      <c r="CF43" s="73"/>
      <c r="CG43" s="74" t="s">
        <v>130</v>
      </c>
      <c r="CH43" s="68">
        <f t="shared" si="80"/>
        <v>37.666666666666664</v>
      </c>
      <c r="CI43" s="54">
        <v>35</v>
      </c>
      <c r="CJ43" s="54">
        <v>37</v>
      </c>
      <c r="CK43" s="54">
        <v>41</v>
      </c>
      <c r="CL43" s="73"/>
      <c r="CM43" s="74" t="s">
        <v>130</v>
      </c>
      <c r="CN43" s="68">
        <f t="shared" si="81"/>
        <v>40</v>
      </c>
      <c r="CO43" s="54">
        <v>38</v>
      </c>
      <c r="CP43" s="54">
        <v>40</v>
      </c>
      <c r="CQ43" s="54">
        <v>42</v>
      </c>
      <c r="CR43" s="73"/>
      <c r="CS43" s="74" t="s">
        <v>130</v>
      </c>
      <c r="CT43" s="68">
        <f>AVERAGE(CU43:CW43)</f>
        <v>43.333333333333336</v>
      </c>
      <c r="CU43" s="54">
        <v>42</v>
      </c>
      <c r="CV43" s="54">
        <v>44</v>
      </c>
      <c r="CW43" s="54">
        <v>44</v>
      </c>
      <c r="CX43" s="73"/>
    </row>
    <row r="44" spans="1:102" x14ac:dyDescent="0.2">
      <c r="A44" s="70" t="s">
        <v>88</v>
      </c>
      <c r="B44" s="71">
        <f t="shared" si="67"/>
        <v>0</v>
      </c>
      <c r="C44" s="72">
        <v>0</v>
      </c>
      <c r="D44" s="72">
        <v>0</v>
      </c>
      <c r="E44" s="72">
        <v>0</v>
      </c>
      <c r="F44" s="73">
        <v>0</v>
      </c>
      <c r="G44" s="91" t="s">
        <v>131</v>
      </c>
      <c r="H44" s="71">
        <f t="shared" si="68"/>
        <v>0.5</v>
      </c>
      <c r="I44" s="72">
        <v>1</v>
      </c>
      <c r="J44" s="72">
        <v>1</v>
      </c>
      <c r="K44" s="72">
        <v>0</v>
      </c>
      <c r="L44" s="73">
        <v>0</v>
      </c>
      <c r="M44" s="91" t="s">
        <v>131</v>
      </c>
      <c r="N44" s="71">
        <f t="shared" si="69"/>
        <v>6.75</v>
      </c>
      <c r="O44" s="72">
        <v>6</v>
      </c>
      <c r="P44" s="72">
        <v>8</v>
      </c>
      <c r="Q44" s="72">
        <v>8</v>
      </c>
      <c r="R44" s="73">
        <v>5</v>
      </c>
      <c r="S44" s="91" t="s">
        <v>131</v>
      </c>
      <c r="T44" s="71">
        <f t="shared" si="70"/>
        <v>10</v>
      </c>
      <c r="U44" s="72">
        <v>10</v>
      </c>
      <c r="V44" s="72"/>
      <c r="W44" s="72"/>
      <c r="X44" s="73"/>
      <c r="Y44" s="91" t="s">
        <v>131</v>
      </c>
      <c r="Z44" s="71" t="e">
        <f t="shared" si="71"/>
        <v>#DIV/0!</v>
      </c>
      <c r="AA44" s="72"/>
      <c r="AB44" s="72"/>
      <c r="AC44" s="72"/>
      <c r="AD44" s="73"/>
      <c r="AE44" s="91" t="s">
        <v>131</v>
      </c>
      <c r="AF44" s="71">
        <f t="shared" si="72"/>
        <v>11</v>
      </c>
      <c r="AG44" s="72">
        <v>11</v>
      </c>
      <c r="AH44" s="72">
        <v>12</v>
      </c>
      <c r="AI44" s="72">
        <v>10</v>
      </c>
      <c r="AJ44" s="73"/>
      <c r="AK44" s="91" t="s">
        <v>131</v>
      </c>
      <c r="AL44" s="71">
        <f t="shared" si="73"/>
        <v>7.666666666666667</v>
      </c>
      <c r="AM44" s="69">
        <v>9</v>
      </c>
      <c r="AN44" s="69">
        <v>8</v>
      </c>
      <c r="AO44" s="69">
        <v>6</v>
      </c>
      <c r="AP44" s="73"/>
      <c r="AQ44" s="74" t="s">
        <v>131</v>
      </c>
      <c r="AV44" s="72"/>
      <c r="AW44" s="91" t="s">
        <v>131</v>
      </c>
      <c r="AX44" s="71">
        <f t="shared" si="74"/>
        <v>6.333333333333333</v>
      </c>
      <c r="AY44" s="69">
        <v>8</v>
      </c>
      <c r="AZ44" s="69">
        <v>7</v>
      </c>
      <c r="BA44" s="69">
        <v>4</v>
      </c>
      <c r="BB44" s="73"/>
      <c r="BC44" s="74" t="s">
        <v>131</v>
      </c>
      <c r="BD44" s="68">
        <f t="shared" si="75"/>
        <v>6.833333333333333</v>
      </c>
      <c r="BE44" s="54">
        <v>7</v>
      </c>
      <c r="BF44" s="54">
        <v>7.5</v>
      </c>
      <c r="BG44" s="54">
        <v>6</v>
      </c>
      <c r="BH44" s="73"/>
      <c r="BI44" s="74" t="s">
        <v>131</v>
      </c>
      <c r="BJ44" s="68">
        <f t="shared" si="76"/>
        <v>5.333333333333333</v>
      </c>
      <c r="BK44" s="54">
        <v>4</v>
      </c>
      <c r="BL44" s="54">
        <v>6</v>
      </c>
      <c r="BM44" s="54">
        <v>6</v>
      </c>
      <c r="BN44" s="73"/>
      <c r="BO44" s="74" t="s">
        <v>131</v>
      </c>
      <c r="BP44" s="68">
        <f t="shared" si="77"/>
        <v>10</v>
      </c>
      <c r="BQ44" s="54">
        <v>9</v>
      </c>
      <c r="BR44" s="54">
        <v>11</v>
      </c>
      <c r="BS44" s="54">
        <v>10</v>
      </c>
      <c r="BT44" s="73"/>
      <c r="BU44" s="74" t="s">
        <v>131</v>
      </c>
      <c r="BV44" s="68">
        <f t="shared" si="78"/>
        <v>11.333333333333334</v>
      </c>
      <c r="BW44" s="54">
        <v>13</v>
      </c>
      <c r="BX44" s="54">
        <v>11</v>
      </c>
      <c r="BY44" s="54">
        <v>10</v>
      </c>
      <c r="BZ44" s="73"/>
      <c r="CA44" s="74" t="s">
        <v>131</v>
      </c>
      <c r="CB44" s="68" t="e">
        <f t="shared" si="79"/>
        <v>#DIV/0!</v>
      </c>
      <c r="CF44" s="73"/>
      <c r="CG44" s="74" t="s">
        <v>131</v>
      </c>
      <c r="CH44" s="68">
        <f t="shared" si="80"/>
        <v>10.666666666666666</v>
      </c>
      <c r="CI44" s="54">
        <v>10</v>
      </c>
      <c r="CJ44" s="54">
        <v>12</v>
      </c>
      <c r="CK44" s="54">
        <v>10</v>
      </c>
      <c r="CL44" s="73"/>
      <c r="CM44" s="74" t="s">
        <v>131</v>
      </c>
      <c r="CN44" s="68">
        <f t="shared" si="81"/>
        <v>14.666666666666666</v>
      </c>
      <c r="CO44" s="54">
        <v>18</v>
      </c>
      <c r="CP44" s="54">
        <v>14</v>
      </c>
      <c r="CQ44" s="54">
        <v>12</v>
      </c>
      <c r="CR44" s="73"/>
      <c r="CS44" s="74" t="s">
        <v>131</v>
      </c>
      <c r="CT44" s="68">
        <f>AVERAGE(CU44:CW44)</f>
        <v>20</v>
      </c>
      <c r="CU44" s="54">
        <v>21</v>
      </c>
      <c r="CV44" s="54">
        <v>19</v>
      </c>
      <c r="CW44" s="54">
        <v>20</v>
      </c>
      <c r="CX44" s="73"/>
    </row>
    <row r="45" spans="1:102" x14ac:dyDescent="0.2">
      <c r="A45" s="70" t="s">
        <v>90</v>
      </c>
      <c r="B45" s="71">
        <f t="shared" si="67"/>
        <v>0</v>
      </c>
      <c r="C45" s="72">
        <v>0</v>
      </c>
      <c r="D45" s="72">
        <v>0</v>
      </c>
      <c r="E45" s="72">
        <v>0</v>
      </c>
      <c r="F45" s="73">
        <v>0</v>
      </c>
      <c r="G45" s="91" t="s">
        <v>132</v>
      </c>
      <c r="H45" s="71">
        <f t="shared" si="68"/>
        <v>0.5</v>
      </c>
      <c r="I45" s="72">
        <v>1</v>
      </c>
      <c r="J45" s="72">
        <v>1</v>
      </c>
      <c r="K45" s="72">
        <v>0</v>
      </c>
      <c r="L45" s="73">
        <v>0</v>
      </c>
      <c r="M45" s="91" t="s">
        <v>132</v>
      </c>
      <c r="N45" s="71">
        <f t="shared" si="69"/>
        <v>3</v>
      </c>
      <c r="O45" s="72">
        <v>3</v>
      </c>
      <c r="P45" s="72">
        <v>2</v>
      </c>
      <c r="Q45" s="72">
        <v>4</v>
      </c>
      <c r="R45" s="73"/>
      <c r="S45" s="91" t="s">
        <v>132</v>
      </c>
      <c r="T45" s="71">
        <f t="shared" si="70"/>
        <v>11</v>
      </c>
      <c r="U45" s="72">
        <v>11</v>
      </c>
      <c r="V45" s="72"/>
      <c r="W45" s="72"/>
      <c r="X45" s="73"/>
      <c r="Y45" s="91" t="s">
        <v>132</v>
      </c>
      <c r="Z45" s="71" t="e">
        <f t="shared" si="71"/>
        <v>#DIV/0!</v>
      </c>
      <c r="AA45" s="72"/>
      <c r="AB45" s="72"/>
      <c r="AC45" s="72"/>
      <c r="AD45" s="73"/>
      <c r="AE45" s="91" t="s">
        <v>132</v>
      </c>
      <c r="AF45" s="71">
        <f t="shared" si="72"/>
        <v>14</v>
      </c>
      <c r="AG45" s="72">
        <v>12</v>
      </c>
      <c r="AH45" s="72">
        <v>15</v>
      </c>
      <c r="AI45" s="72">
        <v>15</v>
      </c>
      <c r="AJ45" s="73"/>
      <c r="AK45" s="91" t="s">
        <v>132</v>
      </c>
      <c r="AL45" s="71">
        <f t="shared" si="73"/>
        <v>16.333333333333332</v>
      </c>
      <c r="AM45" s="69">
        <v>13</v>
      </c>
      <c r="AN45" s="69">
        <v>17</v>
      </c>
      <c r="AO45" s="69">
        <v>19</v>
      </c>
      <c r="AP45" s="73"/>
      <c r="AQ45" s="74" t="s">
        <v>132</v>
      </c>
      <c r="AV45" s="72"/>
      <c r="AW45" s="91" t="s">
        <v>132</v>
      </c>
      <c r="AX45" s="71">
        <f t="shared" si="74"/>
        <v>7.333333333333333</v>
      </c>
      <c r="AY45" s="69">
        <v>9</v>
      </c>
      <c r="AZ45" s="69">
        <v>8</v>
      </c>
      <c r="BA45" s="69">
        <v>5</v>
      </c>
      <c r="BB45" s="73"/>
      <c r="BC45" s="74" t="s">
        <v>132</v>
      </c>
      <c r="BD45" s="68">
        <f t="shared" si="75"/>
        <v>11</v>
      </c>
      <c r="BE45" s="54">
        <v>11</v>
      </c>
      <c r="BF45" s="54">
        <v>12</v>
      </c>
      <c r="BG45" s="54">
        <v>10</v>
      </c>
      <c r="BH45" s="73"/>
      <c r="BI45" s="74" t="s">
        <v>132</v>
      </c>
      <c r="BJ45" s="68">
        <f t="shared" si="76"/>
        <v>7.333333333333333</v>
      </c>
      <c r="BK45" s="54">
        <v>7</v>
      </c>
      <c r="BL45" s="54">
        <v>8</v>
      </c>
      <c r="BM45" s="54">
        <v>7</v>
      </c>
      <c r="BN45" s="73"/>
      <c r="BO45" s="74" t="s">
        <v>132</v>
      </c>
      <c r="BP45" s="68">
        <f t="shared" si="77"/>
        <v>24.333333333333332</v>
      </c>
      <c r="BQ45" s="54">
        <v>27</v>
      </c>
      <c r="BR45" s="54">
        <v>25</v>
      </c>
      <c r="BS45" s="54">
        <v>21</v>
      </c>
      <c r="BT45" s="73"/>
      <c r="BU45" s="74" t="s">
        <v>132</v>
      </c>
      <c r="BV45" s="68">
        <f t="shared" si="78"/>
        <v>23</v>
      </c>
      <c r="BW45" s="54">
        <v>22</v>
      </c>
      <c r="BX45" s="54">
        <v>23</v>
      </c>
      <c r="BY45" s="54">
        <v>24</v>
      </c>
      <c r="BZ45" s="73"/>
      <c r="CA45" s="74" t="s">
        <v>132</v>
      </c>
      <c r="CB45" s="68" t="e">
        <f t="shared" si="79"/>
        <v>#DIV/0!</v>
      </c>
      <c r="CF45" s="73"/>
      <c r="CG45" s="74" t="s">
        <v>132</v>
      </c>
      <c r="CH45" s="68">
        <f t="shared" si="80"/>
        <v>13.333333333333334</v>
      </c>
      <c r="CI45" s="54">
        <v>11</v>
      </c>
      <c r="CJ45" s="54">
        <v>13</v>
      </c>
      <c r="CK45" s="54">
        <v>16</v>
      </c>
      <c r="CL45" s="73"/>
      <c r="CM45" s="74" t="s">
        <v>132</v>
      </c>
      <c r="CN45" s="68">
        <f t="shared" si="81"/>
        <v>20.666666666666668</v>
      </c>
      <c r="CO45" s="54">
        <v>22</v>
      </c>
      <c r="CP45" s="54">
        <v>20</v>
      </c>
      <c r="CQ45" s="54">
        <v>20</v>
      </c>
      <c r="CR45" s="73"/>
      <c r="CS45" s="74" t="s">
        <v>132</v>
      </c>
      <c r="CT45" s="68">
        <f>AVERAGE(CU45:CW45)</f>
        <v>16.666666666666668</v>
      </c>
      <c r="CU45" s="54">
        <v>14</v>
      </c>
      <c r="CV45" s="54">
        <v>16</v>
      </c>
      <c r="CW45" s="54">
        <v>20</v>
      </c>
      <c r="CX45" s="73"/>
    </row>
    <row r="46" spans="1:102" x14ac:dyDescent="0.2">
      <c r="A46" s="84" t="s">
        <v>92</v>
      </c>
      <c r="B46" s="92">
        <f t="shared" si="67"/>
        <v>0</v>
      </c>
      <c r="C46" s="79">
        <v>0</v>
      </c>
      <c r="D46" s="79">
        <v>0</v>
      </c>
      <c r="E46" s="79">
        <v>0</v>
      </c>
      <c r="F46" s="77">
        <v>0</v>
      </c>
      <c r="G46" s="96" t="s">
        <v>133</v>
      </c>
      <c r="H46" s="92">
        <f t="shared" si="68"/>
        <v>4</v>
      </c>
      <c r="I46" s="79">
        <v>4</v>
      </c>
      <c r="J46" s="79">
        <v>2</v>
      </c>
      <c r="K46" s="79">
        <v>6</v>
      </c>
      <c r="L46" s="77"/>
      <c r="M46" s="96" t="s">
        <v>133</v>
      </c>
      <c r="N46" s="92">
        <f t="shared" si="69"/>
        <v>1.3333333333333333</v>
      </c>
      <c r="O46" s="79">
        <v>1</v>
      </c>
      <c r="P46" s="79">
        <v>2</v>
      </c>
      <c r="Q46" s="79">
        <v>1</v>
      </c>
      <c r="R46" s="77"/>
      <c r="S46" s="96" t="s">
        <v>133</v>
      </c>
      <c r="T46" s="92">
        <f t="shared" si="70"/>
        <v>15</v>
      </c>
      <c r="U46" s="79">
        <v>15</v>
      </c>
      <c r="V46" s="79"/>
      <c r="W46" s="79"/>
      <c r="X46" s="77"/>
      <c r="Y46" s="96" t="s">
        <v>133</v>
      </c>
      <c r="Z46" s="92" t="e">
        <f t="shared" si="71"/>
        <v>#DIV/0!</v>
      </c>
      <c r="AA46" s="79"/>
      <c r="AB46" s="79"/>
      <c r="AC46" s="79"/>
      <c r="AD46" s="77"/>
      <c r="AE46" s="96" t="s">
        <v>133</v>
      </c>
      <c r="AF46" s="92">
        <f t="shared" si="72"/>
        <v>21</v>
      </c>
      <c r="AG46" s="79">
        <v>28</v>
      </c>
      <c r="AH46" s="79">
        <v>16</v>
      </c>
      <c r="AI46" s="79">
        <v>19</v>
      </c>
      <c r="AJ46" s="77"/>
      <c r="AK46" s="96" t="s">
        <v>133</v>
      </c>
      <c r="AL46" s="92">
        <f t="shared" si="73"/>
        <v>18</v>
      </c>
      <c r="AM46" s="97">
        <v>24</v>
      </c>
      <c r="AN46" s="97">
        <v>15</v>
      </c>
      <c r="AO46" s="97">
        <v>15</v>
      </c>
      <c r="AP46" s="77"/>
      <c r="AQ46" s="96" t="s">
        <v>133</v>
      </c>
      <c r="AR46" s="78"/>
      <c r="AS46" s="79"/>
      <c r="AT46" s="79"/>
      <c r="AU46" s="79"/>
      <c r="AV46" s="79"/>
      <c r="AW46" s="96" t="s">
        <v>133</v>
      </c>
      <c r="AX46" s="92">
        <f t="shared" si="74"/>
        <v>20.333333333333332</v>
      </c>
      <c r="AY46" s="97">
        <v>21</v>
      </c>
      <c r="AZ46" s="97">
        <v>18</v>
      </c>
      <c r="BA46" s="97">
        <v>22</v>
      </c>
      <c r="BB46" s="77"/>
      <c r="BC46" s="85" t="s">
        <v>133</v>
      </c>
      <c r="BD46" s="93">
        <f t="shared" si="75"/>
        <v>23.333333333333332</v>
      </c>
      <c r="BE46" s="79">
        <v>27</v>
      </c>
      <c r="BF46" s="79">
        <v>25</v>
      </c>
      <c r="BG46" s="79">
        <v>18</v>
      </c>
      <c r="BH46" s="77"/>
      <c r="BI46" s="85" t="s">
        <v>133</v>
      </c>
      <c r="BJ46" s="93">
        <f t="shared" si="76"/>
        <v>18.333333333333332</v>
      </c>
      <c r="BK46" s="79">
        <v>20</v>
      </c>
      <c r="BL46" s="79">
        <v>18</v>
      </c>
      <c r="BM46" s="79">
        <v>17</v>
      </c>
      <c r="BN46" s="77"/>
      <c r="BO46" s="96" t="s">
        <v>133</v>
      </c>
      <c r="BP46" s="92">
        <f t="shared" si="77"/>
        <v>19.666666666666668</v>
      </c>
      <c r="BQ46" s="79">
        <v>21</v>
      </c>
      <c r="BR46" s="79">
        <v>18</v>
      </c>
      <c r="BS46" s="79">
        <v>20</v>
      </c>
      <c r="BT46" s="77"/>
      <c r="BU46" s="96" t="s">
        <v>133</v>
      </c>
      <c r="BV46" s="92">
        <f t="shared" si="78"/>
        <v>22.333333333333332</v>
      </c>
      <c r="BW46" s="79">
        <v>21</v>
      </c>
      <c r="BX46" s="79">
        <v>22</v>
      </c>
      <c r="BY46" s="79">
        <v>24</v>
      </c>
      <c r="BZ46" s="77"/>
      <c r="CA46" s="96" t="s">
        <v>133</v>
      </c>
      <c r="CB46" s="92" t="e">
        <f t="shared" si="79"/>
        <v>#DIV/0!</v>
      </c>
      <c r="CC46" s="79"/>
      <c r="CD46" s="79"/>
      <c r="CE46" s="79"/>
      <c r="CF46" s="77"/>
      <c r="CG46" s="96" t="s">
        <v>133</v>
      </c>
      <c r="CH46" s="92">
        <f t="shared" si="80"/>
        <v>25.333333333333332</v>
      </c>
      <c r="CI46" s="79">
        <v>32</v>
      </c>
      <c r="CJ46" s="79">
        <v>18</v>
      </c>
      <c r="CK46" s="79">
        <v>26</v>
      </c>
      <c r="CL46" s="77"/>
      <c r="CM46" s="96" t="s">
        <v>133</v>
      </c>
      <c r="CN46" s="92">
        <f t="shared" si="81"/>
        <v>32</v>
      </c>
      <c r="CO46" s="79">
        <v>27</v>
      </c>
      <c r="CP46" s="79">
        <v>37</v>
      </c>
      <c r="CQ46" s="79">
        <v>32</v>
      </c>
      <c r="CR46" s="77"/>
      <c r="CS46" s="96" t="s">
        <v>133</v>
      </c>
      <c r="CT46" s="92" t="e">
        <f>AVERAGE(#REF!)</f>
        <v>#REF!</v>
      </c>
      <c r="CU46" s="77">
        <v>30</v>
      </c>
      <c r="CV46" s="79">
        <v>24</v>
      </c>
      <c r="CW46" s="79">
        <v>26</v>
      </c>
      <c r="CX46" s="77"/>
    </row>
    <row r="49" spans="97:103" ht="15.75" x14ac:dyDescent="0.25">
      <c r="CS49" s="88"/>
      <c r="CT49" s="275" t="s">
        <v>124</v>
      </c>
      <c r="CU49" s="275"/>
      <c r="CV49" s="275"/>
      <c r="CW49" s="275"/>
      <c r="CX49" s="276"/>
    </row>
    <row r="50" spans="97:103" x14ac:dyDescent="0.2">
      <c r="CS50" s="66" t="s">
        <v>83</v>
      </c>
      <c r="CT50" s="68">
        <f>AVERAGE(CU50:CW50)</f>
        <v>26.666666666666668</v>
      </c>
      <c r="CU50" s="54">
        <v>30</v>
      </c>
      <c r="CV50" s="54">
        <v>25</v>
      </c>
      <c r="CW50" s="54">
        <v>25</v>
      </c>
      <c r="CX50" s="65"/>
      <c r="CY50" s="98">
        <v>42171</v>
      </c>
    </row>
    <row r="51" spans="97:103" x14ac:dyDescent="0.2">
      <c r="CS51" s="74" t="s">
        <v>85</v>
      </c>
      <c r="CT51" s="68">
        <f>AVERAGE(CU51:CW51)</f>
        <v>23.666666666666668</v>
      </c>
      <c r="CU51" s="54">
        <v>27</v>
      </c>
      <c r="CV51" s="54">
        <v>21</v>
      </c>
      <c r="CW51" s="54">
        <v>23</v>
      </c>
      <c r="CX51" s="73"/>
    </row>
    <row r="52" spans="97:103" x14ac:dyDescent="0.2">
      <c r="CS52" s="74" t="s">
        <v>87</v>
      </c>
      <c r="CT52" s="68">
        <f>AVERAGE(CU52:CW52)</f>
        <v>24.333333333333332</v>
      </c>
      <c r="CU52" s="54">
        <v>24</v>
      </c>
      <c r="CV52" s="54">
        <v>23</v>
      </c>
      <c r="CW52" s="54">
        <v>26</v>
      </c>
      <c r="CX52" s="73"/>
    </row>
  </sheetData>
  <mergeCells count="103">
    <mergeCell ref="CT49:CX49"/>
    <mergeCell ref="BP40:BT40"/>
    <mergeCell ref="BV40:BZ40"/>
    <mergeCell ref="CB40:CF40"/>
    <mergeCell ref="CH40:CL40"/>
    <mergeCell ref="CN40:CR40"/>
    <mergeCell ref="CT40:CX40"/>
    <mergeCell ref="AF40:AJ40"/>
    <mergeCell ref="AL40:AP40"/>
    <mergeCell ref="AR40:AV40"/>
    <mergeCell ref="AX40:BB40"/>
    <mergeCell ref="BD40:BH40"/>
    <mergeCell ref="BJ40:BN40"/>
    <mergeCell ref="BV33:BZ33"/>
    <mergeCell ref="CB33:CF33"/>
    <mergeCell ref="CH33:CL33"/>
    <mergeCell ref="CN33:CR33"/>
    <mergeCell ref="CT33:CX33"/>
    <mergeCell ref="B40:F40"/>
    <mergeCell ref="H40:L40"/>
    <mergeCell ref="N40:R40"/>
    <mergeCell ref="T40:X40"/>
    <mergeCell ref="Z40:AD40"/>
    <mergeCell ref="AL33:AP33"/>
    <mergeCell ref="AR33:AV33"/>
    <mergeCell ref="AX33:BB33"/>
    <mergeCell ref="BD33:BH33"/>
    <mergeCell ref="BJ33:BN33"/>
    <mergeCell ref="BP33:BT33"/>
    <mergeCell ref="B33:F33"/>
    <mergeCell ref="H33:L33"/>
    <mergeCell ref="N33:R33"/>
    <mergeCell ref="T33:X33"/>
    <mergeCell ref="Z33:AD33"/>
    <mergeCell ref="AF33:AJ33"/>
    <mergeCell ref="CB23:CF23"/>
    <mergeCell ref="CH23:CL23"/>
    <mergeCell ref="CN23:CR23"/>
    <mergeCell ref="CT23:CX23"/>
    <mergeCell ref="AF23:AJ23"/>
    <mergeCell ref="AL23:AP23"/>
    <mergeCell ref="AR23:AV23"/>
    <mergeCell ref="AX23:BB23"/>
    <mergeCell ref="BD23:BH23"/>
    <mergeCell ref="BJ23:BN23"/>
    <mergeCell ref="BV13:BZ13"/>
    <mergeCell ref="CB13:CF13"/>
    <mergeCell ref="CH13:CL13"/>
    <mergeCell ref="CN13:CR13"/>
    <mergeCell ref="CT13:CX13"/>
    <mergeCell ref="B23:F23"/>
    <mergeCell ref="H23:L23"/>
    <mergeCell ref="N23:R23"/>
    <mergeCell ref="T23:X23"/>
    <mergeCell ref="Z23:AD23"/>
    <mergeCell ref="AL13:AP13"/>
    <mergeCell ref="AR13:AV13"/>
    <mergeCell ref="AX13:BB13"/>
    <mergeCell ref="BD13:BH13"/>
    <mergeCell ref="BJ13:BN13"/>
    <mergeCell ref="BP13:BT13"/>
    <mergeCell ref="B13:F13"/>
    <mergeCell ref="H13:L13"/>
    <mergeCell ref="N13:R13"/>
    <mergeCell ref="T13:X13"/>
    <mergeCell ref="Z13:AD13"/>
    <mergeCell ref="AF13:AJ13"/>
    <mergeCell ref="BP23:BT23"/>
    <mergeCell ref="BV23:BZ23"/>
    <mergeCell ref="CB3:CF3"/>
    <mergeCell ref="CH3:CL3"/>
    <mergeCell ref="CN3:CR3"/>
    <mergeCell ref="CT3:CX3"/>
    <mergeCell ref="AF3:AJ3"/>
    <mergeCell ref="AL3:AP3"/>
    <mergeCell ref="AR3:AV3"/>
    <mergeCell ref="AX3:BB3"/>
    <mergeCell ref="BD3:BH3"/>
    <mergeCell ref="BJ3:BN3"/>
    <mergeCell ref="BV2:BZ2"/>
    <mergeCell ref="CB2:CF2"/>
    <mergeCell ref="CH2:CL2"/>
    <mergeCell ref="CN2:CR2"/>
    <mergeCell ref="CT2:CX2"/>
    <mergeCell ref="B3:F3"/>
    <mergeCell ref="H3:L3"/>
    <mergeCell ref="N3:R3"/>
    <mergeCell ref="T3:X3"/>
    <mergeCell ref="Z3:AD3"/>
    <mergeCell ref="AL2:AP2"/>
    <mergeCell ref="AR2:AV2"/>
    <mergeCell ref="AX2:BB2"/>
    <mergeCell ref="BD2:BH2"/>
    <mergeCell ref="BJ2:BN2"/>
    <mergeCell ref="BP2:BT2"/>
    <mergeCell ref="A2:F2"/>
    <mergeCell ref="G2:L2"/>
    <mergeCell ref="M2:R2"/>
    <mergeCell ref="T2:X2"/>
    <mergeCell ref="Z2:AD2"/>
    <mergeCell ref="AF2:AJ2"/>
    <mergeCell ref="BP3:BT3"/>
    <mergeCell ref="BV3:BZ3"/>
  </mergeCells>
  <pageMargins left="0.75" right="0.75" top="1" bottom="1" header="0.5" footer="0.5"/>
  <pageSetup paperSize="17" scale="43" orientation="landscape" r:id="rId1"/>
  <headerFooter alignWithMargins="0"/>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32"/>
  <sheetViews>
    <sheetView zoomScale="80" zoomScaleNormal="80" workbookViewId="0">
      <selection activeCell="R37" sqref="R37"/>
    </sheetView>
  </sheetViews>
  <sheetFormatPr defaultRowHeight="12.75" x14ac:dyDescent="0.2"/>
  <cols>
    <col min="1" max="1" width="9.140625" style="54"/>
    <col min="2" max="2" width="10.140625" style="54" customWidth="1"/>
    <col min="3" max="3" width="9.140625" style="54"/>
    <col min="4" max="4" width="10" style="54" customWidth="1"/>
    <col min="5" max="5" width="9.140625" style="54"/>
    <col min="6" max="6" width="9.7109375" style="54" customWidth="1"/>
    <col min="7" max="7" width="9.85546875" style="54" customWidth="1"/>
    <col min="8" max="8" width="9.85546875" style="54" bestFit="1" customWidth="1"/>
    <col min="9" max="9" width="10.7109375" style="54" customWidth="1"/>
    <col min="10" max="10" width="9.140625" style="54"/>
    <col min="11" max="13" width="11.140625" style="54" customWidth="1"/>
    <col min="14" max="14" width="10.85546875" style="54" bestFit="1" customWidth="1"/>
    <col min="15" max="17" width="9.140625" style="54"/>
    <col min="18" max="18" width="11.28515625" style="54" customWidth="1"/>
    <col min="19" max="19" width="10.28515625" style="54" customWidth="1"/>
    <col min="20" max="20" width="11" style="54" customWidth="1"/>
    <col min="21" max="30" width="10.85546875" style="54" customWidth="1"/>
    <col min="31" max="31" width="11.28515625" style="54" customWidth="1"/>
    <col min="32" max="32" width="11" style="54" customWidth="1"/>
    <col min="33" max="33" width="10.140625" style="54" customWidth="1"/>
    <col min="34" max="34" width="11.140625" style="54" customWidth="1"/>
    <col min="35" max="35" width="12.28515625" style="54" customWidth="1"/>
    <col min="36" max="36" width="8.85546875" style="54" customWidth="1"/>
    <col min="37" max="37" width="10.7109375" style="54" customWidth="1"/>
    <col min="38" max="38" width="10.5703125" style="54" customWidth="1"/>
    <col min="39" max="39" width="9.28515625" style="54" customWidth="1"/>
    <col min="40" max="40" width="12.140625" style="54" customWidth="1"/>
    <col min="41" max="41" width="12.42578125" style="54" customWidth="1"/>
    <col min="42" max="45" width="9.140625" style="54"/>
    <col min="46" max="46" width="10.5703125" style="54" customWidth="1"/>
    <col min="47" max="16384" width="9.140625" style="54"/>
  </cols>
  <sheetData>
    <row r="1" spans="1:41" x14ac:dyDescent="0.2">
      <c r="A1" s="248" t="s">
        <v>196</v>
      </c>
      <c r="B1" s="243"/>
      <c r="C1" s="243"/>
      <c r="D1" s="237"/>
      <c r="E1" s="237"/>
      <c r="F1" s="237"/>
      <c r="G1" s="237"/>
      <c r="AE1" s="72"/>
      <c r="AF1" s="72"/>
      <c r="AG1" s="72"/>
      <c r="AH1" s="72"/>
      <c r="AI1" s="72"/>
      <c r="AJ1" s="72"/>
      <c r="AK1" s="72"/>
      <c r="AL1" s="72"/>
      <c r="AM1" s="72"/>
      <c r="AN1" s="72"/>
      <c r="AO1" s="72"/>
    </row>
    <row r="2" spans="1:41" x14ac:dyDescent="0.2">
      <c r="A2" s="237" t="s">
        <v>195</v>
      </c>
      <c r="B2" s="243"/>
      <c r="C2" s="243"/>
      <c r="D2" s="237"/>
      <c r="E2" s="237"/>
      <c r="F2" s="237"/>
      <c r="G2" s="237"/>
      <c r="L2" s="79"/>
      <c r="M2" s="79"/>
      <c r="N2" s="79"/>
      <c r="O2" s="79"/>
      <c r="AB2" s="79"/>
      <c r="AC2" s="79"/>
      <c r="AD2" s="72"/>
      <c r="AE2" s="197"/>
      <c r="AF2" s="72"/>
      <c r="AG2" s="197"/>
      <c r="AH2" s="208"/>
      <c r="AI2" s="197"/>
      <c r="AJ2" s="208"/>
      <c r="AK2" s="197"/>
      <c r="AL2" s="208"/>
      <c r="AM2" s="197"/>
      <c r="AN2" s="197"/>
      <c r="AO2" s="208"/>
    </row>
    <row r="3" spans="1:41" ht="15.75" x14ac:dyDescent="0.25">
      <c r="A3" s="237"/>
      <c r="B3" s="239" t="s">
        <v>80</v>
      </c>
      <c r="C3" s="238"/>
      <c r="D3" s="238"/>
      <c r="E3" s="238"/>
      <c r="F3" s="238"/>
      <c r="G3" s="238"/>
      <c r="H3" s="238"/>
      <c r="I3" s="238"/>
      <c r="J3" s="238"/>
      <c r="K3" s="238"/>
      <c r="L3" s="173"/>
      <c r="M3" s="173"/>
      <c r="N3" s="247"/>
      <c r="O3" s="247"/>
      <c r="P3" s="72"/>
      <c r="Q3" s="174" t="s">
        <v>123</v>
      </c>
      <c r="R3" s="173"/>
      <c r="S3" s="173"/>
      <c r="T3" s="173"/>
      <c r="U3" s="173"/>
      <c r="V3" s="173"/>
      <c r="W3" s="173"/>
      <c r="X3" s="238"/>
      <c r="Y3" s="173"/>
      <c r="Z3" s="173"/>
      <c r="AA3" s="173"/>
      <c r="AB3" s="173"/>
      <c r="AC3" s="173"/>
      <c r="AD3" s="72"/>
      <c r="AE3" s="230"/>
      <c r="AF3" s="196"/>
      <c r="AG3" s="197"/>
      <c r="AH3" s="197"/>
      <c r="AI3" s="72"/>
      <c r="AJ3" s="197"/>
      <c r="AK3" s="72"/>
      <c r="AL3" s="197"/>
      <c r="AM3" s="72"/>
      <c r="AN3" s="197"/>
      <c r="AO3" s="197"/>
    </row>
    <row r="4" spans="1:41" x14ac:dyDescent="0.2">
      <c r="A4" s="243"/>
      <c r="B4" s="236" t="s">
        <v>0</v>
      </c>
      <c r="C4" s="235">
        <v>37412</v>
      </c>
      <c r="D4" s="199">
        <v>37823</v>
      </c>
      <c r="E4" s="199">
        <v>38602</v>
      </c>
      <c r="F4" s="199">
        <v>39954</v>
      </c>
      <c r="G4" s="199">
        <v>40087</v>
      </c>
      <c r="H4" s="199">
        <v>40346</v>
      </c>
      <c r="I4" s="199">
        <v>40494</v>
      </c>
      <c r="J4" s="199">
        <v>40701</v>
      </c>
      <c r="K4" s="199">
        <v>40840</v>
      </c>
      <c r="L4" s="167">
        <v>41050</v>
      </c>
      <c r="M4" s="199">
        <v>41208</v>
      </c>
      <c r="N4" s="199">
        <v>41241</v>
      </c>
      <c r="O4" s="246">
        <v>41429</v>
      </c>
      <c r="P4" s="72"/>
      <c r="Q4" s="169" t="s">
        <v>0</v>
      </c>
      <c r="R4" s="168">
        <v>37412</v>
      </c>
      <c r="S4" s="164">
        <v>37824</v>
      </c>
      <c r="T4" s="245">
        <v>38602</v>
      </c>
      <c r="U4" s="245">
        <v>39723</v>
      </c>
      <c r="V4" s="245">
        <v>40086</v>
      </c>
      <c r="W4" s="164">
        <v>40326</v>
      </c>
      <c r="X4" s="199">
        <v>40485</v>
      </c>
      <c r="Y4" s="167">
        <v>40700</v>
      </c>
      <c r="Z4" s="199">
        <v>40833</v>
      </c>
      <c r="AA4" s="199">
        <v>41044</v>
      </c>
      <c r="AB4" s="167">
        <v>41241</v>
      </c>
      <c r="AC4" s="199">
        <v>41431</v>
      </c>
      <c r="AD4" s="72"/>
      <c r="AE4" s="230"/>
      <c r="AF4" s="196"/>
      <c r="AG4" s="242"/>
      <c r="AH4" s="202"/>
      <c r="AI4" s="196"/>
      <c r="AJ4" s="202"/>
      <c r="AK4" s="196"/>
      <c r="AL4" s="202"/>
      <c r="AM4" s="196"/>
      <c r="AN4" s="202"/>
      <c r="AO4" s="202"/>
    </row>
    <row r="5" spans="1:41" x14ac:dyDescent="0.2">
      <c r="A5" s="243"/>
      <c r="B5" s="66" t="s">
        <v>171</v>
      </c>
      <c r="C5" s="136">
        <f t="shared" ref="C5:O5" si="0">AVERAGE(C7,C9,C11)</f>
        <v>0</v>
      </c>
      <c r="D5" s="136">
        <f t="shared" si="0"/>
        <v>3.3333333333333335</v>
      </c>
      <c r="E5" s="136">
        <f t="shared" si="0"/>
        <v>8.518518518518519</v>
      </c>
      <c r="F5" s="136">
        <f t="shared" si="0"/>
        <v>10.592222222222222</v>
      </c>
      <c r="G5" s="136">
        <f t="shared" si="0"/>
        <v>14.481481481481483</v>
      </c>
      <c r="H5" s="136">
        <f t="shared" si="0"/>
        <v>18.666666666666668</v>
      </c>
      <c r="I5" s="136">
        <f t="shared" si="0"/>
        <v>14.74111111111111</v>
      </c>
      <c r="J5" s="136">
        <f t="shared" si="0"/>
        <v>20.372222222222224</v>
      </c>
      <c r="K5" s="136">
        <f t="shared" si="0"/>
        <v>18.111111111111111</v>
      </c>
      <c r="L5" s="136">
        <f t="shared" si="0"/>
        <v>18.555555555555557</v>
      </c>
      <c r="M5" s="136">
        <f t="shared" si="0"/>
        <v>21.5</v>
      </c>
      <c r="N5" s="136">
        <f t="shared" si="0"/>
        <v>21</v>
      </c>
      <c r="O5" s="162">
        <f t="shared" si="0"/>
        <v>19.851851851851851</v>
      </c>
      <c r="P5" s="72"/>
      <c r="Q5" s="66" t="s">
        <v>171</v>
      </c>
      <c r="R5" s="162">
        <f t="shared" ref="R5:AC5" si="1">AVERAGE(R7,R9)</f>
        <v>0</v>
      </c>
      <c r="S5" s="162">
        <f t="shared" si="1"/>
        <v>2.9027777777777777</v>
      </c>
      <c r="T5" s="162">
        <f t="shared" si="1"/>
        <v>6.9583333333333339</v>
      </c>
      <c r="U5" s="162">
        <f t="shared" si="1"/>
        <v>13.083333333333332</v>
      </c>
      <c r="V5" s="162">
        <f t="shared" si="1"/>
        <v>14.555555555555555</v>
      </c>
      <c r="W5" s="162">
        <f t="shared" si="1"/>
        <v>13.583333333333332</v>
      </c>
      <c r="X5" s="136">
        <f t="shared" si="1"/>
        <v>14.443333333333332</v>
      </c>
      <c r="Y5" s="162">
        <f t="shared" si="1"/>
        <v>18.776666666666664</v>
      </c>
      <c r="Z5" s="162">
        <f t="shared" si="1"/>
        <v>17</v>
      </c>
      <c r="AA5" s="136">
        <f t="shared" si="1"/>
        <v>21.222222222222221</v>
      </c>
      <c r="AB5" s="136">
        <f t="shared" si="1"/>
        <v>20.444444444444443</v>
      </c>
      <c r="AC5" s="162">
        <f t="shared" si="1"/>
        <v>21.722222222222221</v>
      </c>
      <c r="AD5" s="72"/>
      <c r="AE5" s="230"/>
      <c r="AF5" s="196"/>
      <c r="AG5" s="242"/>
      <c r="AH5" s="202"/>
      <c r="AI5" s="196"/>
      <c r="AJ5" s="202"/>
      <c r="AK5" s="196"/>
      <c r="AL5" s="202"/>
      <c r="AM5" s="196"/>
      <c r="AN5" s="202"/>
      <c r="AO5" s="202"/>
    </row>
    <row r="6" spans="1:41" x14ac:dyDescent="0.2">
      <c r="A6" s="243"/>
      <c r="B6" s="85" t="s">
        <v>166</v>
      </c>
      <c r="C6" s="130">
        <f t="shared" ref="C6:O6" si="2">STDEV(C7,C9,C11)/SQRT(COUNT(C7,C9,C11))</f>
        <v>0</v>
      </c>
      <c r="D6" s="130">
        <f t="shared" si="2"/>
        <v>1.3802509165338712</v>
      </c>
      <c r="E6" s="130">
        <f t="shared" si="2"/>
        <v>1.1847510779054276</v>
      </c>
      <c r="F6" s="130">
        <f t="shared" si="2"/>
        <v>3.2489738170994151</v>
      </c>
      <c r="G6" s="130">
        <f t="shared" si="2"/>
        <v>1.3163788298183634</v>
      </c>
      <c r="H6" s="130">
        <f t="shared" si="2"/>
        <v>2.1725467219968571</v>
      </c>
      <c r="I6" s="130">
        <f t="shared" si="2"/>
        <v>0.92970392207199382</v>
      </c>
      <c r="J6" s="130">
        <f t="shared" si="2"/>
        <v>3.2416190132648977</v>
      </c>
      <c r="K6" s="130">
        <f t="shared" si="2"/>
        <v>1.8559214542766878</v>
      </c>
      <c r="L6" s="136">
        <f t="shared" si="2"/>
        <v>2.4037008503093289</v>
      </c>
      <c r="M6" s="136">
        <f t="shared" si="2"/>
        <v>2.7705461421759328</v>
      </c>
      <c r="N6" s="136">
        <f t="shared" si="2"/>
        <v>1.5882801216586344</v>
      </c>
      <c r="O6" s="136">
        <f t="shared" si="2"/>
        <v>7.407407407407382E-2</v>
      </c>
      <c r="P6" s="72"/>
      <c r="Q6" s="85" t="s">
        <v>166</v>
      </c>
      <c r="R6" s="130">
        <f t="shared" ref="R6:AC6" si="3">STDEV(R7,R9)/SQRT(COUNT(R7,R9))</f>
        <v>0</v>
      </c>
      <c r="S6" s="130">
        <f t="shared" si="3"/>
        <v>0.1805555555555558</v>
      </c>
      <c r="T6" s="130">
        <f t="shared" si="3"/>
        <v>0.20833333333333348</v>
      </c>
      <c r="U6" s="130">
        <f t="shared" si="3"/>
        <v>0.91666666666666685</v>
      </c>
      <c r="V6" s="130">
        <f t="shared" si="3"/>
        <v>0.88888888888888928</v>
      </c>
      <c r="W6" s="130">
        <f t="shared" si="3"/>
        <v>0.30666666666666753</v>
      </c>
      <c r="X6" s="130">
        <f t="shared" si="3"/>
        <v>1.7766666666666759</v>
      </c>
      <c r="Y6" s="130">
        <f t="shared" si="3"/>
        <v>1.3333333333333339</v>
      </c>
      <c r="Z6" s="130">
        <f t="shared" si="3"/>
        <v>2.2222222222222365</v>
      </c>
      <c r="AA6" s="136">
        <f t="shared" si="3"/>
        <v>0.55555555555555358</v>
      </c>
      <c r="AB6" s="136">
        <f t="shared" si="3"/>
        <v>1</v>
      </c>
      <c r="AC6" s="136">
        <f t="shared" si="3"/>
        <v>1.6111111111111107</v>
      </c>
      <c r="AD6" s="72"/>
      <c r="AE6" s="230"/>
      <c r="AF6" s="196"/>
      <c r="AG6" s="242"/>
      <c r="AH6" s="202"/>
      <c r="AI6" s="196"/>
      <c r="AJ6" s="202"/>
      <c r="AK6" s="196"/>
      <c r="AL6" s="202"/>
      <c r="AM6" s="196"/>
      <c r="AN6" s="202"/>
      <c r="AO6" s="202"/>
    </row>
    <row r="7" spans="1:41" x14ac:dyDescent="0.2">
      <c r="A7" s="243"/>
      <c r="B7" s="188" t="s">
        <v>194</v>
      </c>
      <c r="C7" s="152">
        <f t="shared" ref="C7:O7" si="4">AVERAGE(C15:C17)</f>
        <v>0</v>
      </c>
      <c r="D7" s="152">
        <f t="shared" si="4"/>
        <v>1.75</v>
      </c>
      <c r="E7" s="152">
        <f t="shared" si="4"/>
        <v>6.166666666666667</v>
      </c>
      <c r="F7" s="152">
        <f t="shared" si="4"/>
        <v>9.5533333333333328</v>
      </c>
      <c r="G7" s="152">
        <f t="shared" si="4"/>
        <v>14.055555555555557</v>
      </c>
      <c r="H7" s="152">
        <f t="shared" si="4"/>
        <v>16.776666666666667</v>
      </c>
      <c r="I7" s="152">
        <f t="shared" si="4"/>
        <v>13.113333333333335</v>
      </c>
      <c r="J7" s="152">
        <f t="shared" si="4"/>
        <v>15.89</v>
      </c>
      <c r="K7" s="152">
        <f t="shared" si="4"/>
        <v>15.777777777777779</v>
      </c>
      <c r="L7" s="244">
        <f t="shared" si="4"/>
        <v>17.222222222222225</v>
      </c>
      <c r="M7" s="244">
        <f t="shared" si="4"/>
        <v>18.166666666666668</v>
      </c>
      <c r="N7" s="244">
        <f t="shared" si="4"/>
        <v>22</v>
      </c>
      <c r="O7" s="244">
        <f t="shared" si="4"/>
        <v>19.777777777777782</v>
      </c>
      <c r="P7" s="72"/>
      <c r="Q7" s="188" t="s">
        <v>194</v>
      </c>
      <c r="R7" s="152">
        <f t="shared" ref="R7:AC7" si="5">AVERAGE(R13:R15)</f>
        <v>0</v>
      </c>
      <c r="S7" s="152">
        <f t="shared" si="5"/>
        <v>2.7222222222222219</v>
      </c>
      <c r="T7" s="152">
        <f t="shared" si="5"/>
        <v>7.166666666666667</v>
      </c>
      <c r="U7" s="152">
        <f t="shared" si="5"/>
        <v>12.166666666666666</v>
      </c>
      <c r="V7" s="152">
        <f t="shared" si="5"/>
        <v>13.666666666666666</v>
      </c>
      <c r="W7" s="152">
        <f t="shared" si="5"/>
        <v>13.276666666666666</v>
      </c>
      <c r="X7" s="152">
        <f t="shared" si="5"/>
        <v>16.22</v>
      </c>
      <c r="Y7" s="152">
        <f t="shared" si="5"/>
        <v>17.443333333333332</v>
      </c>
      <c r="Z7" s="152">
        <f t="shared" si="5"/>
        <v>14.777777777777779</v>
      </c>
      <c r="AA7" s="244">
        <f t="shared" si="5"/>
        <v>20.666666666666668</v>
      </c>
      <c r="AB7" s="244">
        <f t="shared" si="5"/>
        <v>19.444444444444443</v>
      </c>
      <c r="AC7" s="244">
        <f t="shared" si="5"/>
        <v>20.111111111111111</v>
      </c>
      <c r="AD7" s="72"/>
      <c r="AE7" s="230"/>
      <c r="AF7" s="196"/>
      <c r="AG7" s="242"/>
      <c r="AH7" s="197"/>
      <c r="AI7" s="196"/>
      <c r="AJ7" s="197"/>
      <c r="AK7" s="196"/>
      <c r="AL7" s="197"/>
      <c r="AM7" s="196"/>
      <c r="AN7" s="197"/>
      <c r="AO7" s="197"/>
    </row>
    <row r="8" spans="1:41" x14ac:dyDescent="0.2">
      <c r="A8" s="243"/>
      <c r="B8" s="188" t="s">
        <v>166</v>
      </c>
      <c r="C8" s="136">
        <f t="shared" ref="C8:O8" si="6">STDEV(C15:C17)/SQRT(COUNT(C15:C17))</f>
        <v>0</v>
      </c>
      <c r="D8" s="136">
        <f t="shared" si="6"/>
        <v>0.62915286960589589</v>
      </c>
      <c r="E8" s="136">
        <f t="shared" si="6"/>
        <v>1.121135337256143</v>
      </c>
      <c r="F8" s="136">
        <f t="shared" si="6"/>
        <v>0.39984719303476152</v>
      </c>
      <c r="G8" s="136">
        <f t="shared" si="6"/>
        <v>1.5674151088517601</v>
      </c>
      <c r="H8" s="136">
        <f t="shared" si="6"/>
        <v>1.9355045279662264</v>
      </c>
      <c r="I8" s="136">
        <f t="shared" si="6"/>
        <v>2.8035473560790405</v>
      </c>
      <c r="J8" s="136">
        <f t="shared" si="6"/>
        <v>1.0608644274049981</v>
      </c>
      <c r="K8" s="136">
        <f t="shared" si="6"/>
        <v>1.0599324460188289</v>
      </c>
      <c r="L8" s="136">
        <f t="shared" si="6"/>
        <v>2.8566578071516524</v>
      </c>
      <c r="M8" s="136">
        <f t="shared" si="6"/>
        <v>1.5000000000000062</v>
      </c>
      <c r="N8" s="136">
        <f t="shared" si="6"/>
        <v>3.3719979789985581</v>
      </c>
      <c r="O8" s="136">
        <f t="shared" si="6"/>
        <v>1.0599324460188289</v>
      </c>
      <c r="P8" s="72"/>
      <c r="Q8" s="188" t="s">
        <v>166</v>
      </c>
      <c r="R8" s="136">
        <f t="shared" ref="R8:AC8" si="7">STDEV(R13:R15)/SQRT(COUNT(R13:R15))</f>
        <v>0</v>
      </c>
      <c r="S8" s="136">
        <f t="shared" si="7"/>
        <v>0.29000851413640527</v>
      </c>
      <c r="T8" s="136">
        <f t="shared" si="7"/>
        <v>0.68211273098936975</v>
      </c>
      <c r="U8" s="136">
        <f t="shared" si="7"/>
        <v>0.16666666666666669</v>
      </c>
      <c r="V8" s="136">
        <f t="shared" si="7"/>
        <v>5.2739752383581422</v>
      </c>
      <c r="W8" s="136">
        <f t="shared" si="7"/>
        <v>0.72218034066598946</v>
      </c>
      <c r="X8" s="136">
        <f t="shared" si="7"/>
        <v>1.2511727831652011</v>
      </c>
      <c r="Y8" s="136">
        <f t="shared" si="7"/>
        <v>2.2300697547635373</v>
      </c>
      <c r="Z8" s="136">
        <f t="shared" si="7"/>
        <v>2.8043176586942118</v>
      </c>
      <c r="AA8" s="136">
        <f t="shared" si="7"/>
        <v>1.3877773329774212</v>
      </c>
      <c r="AB8" s="136">
        <f t="shared" si="7"/>
        <v>1.2372809695177824</v>
      </c>
      <c r="AC8" s="136">
        <f t="shared" si="7"/>
        <v>0.58794473579213113</v>
      </c>
      <c r="AD8" s="72"/>
      <c r="AE8" s="230"/>
      <c r="AF8" s="196"/>
      <c r="AG8" s="242"/>
      <c r="AH8" s="197"/>
      <c r="AI8" s="196"/>
      <c r="AJ8" s="197"/>
      <c r="AK8" s="196"/>
      <c r="AL8" s="197"/>
      <c r="AM8" s="196"/>
      <c r="AN8" s="197"/>
      <c r="AO8" s="197"/>
    </row>
    <row r="9" spans="1:41" x14ac:dyDescent="0.2">
      <c r="A9" s="243"/>
      <c r="B9" s="188" t="s">
        <v>193</v>
      </c>
      <c r="C9" s="152">
        <f t="shared" ref="C9:O9" si="8">AVERAGE(C18:C20)</f>
        <v>0</v>
      </c>
      <c r="D9" s="152">
        <f t="shared" si="8"/>
        <v>6.083333333333333</v>
      </c>
      <c r="E9" s="152">
        <f t="shared" si="8"/>
        <v>9.9444444444444446</v>
      </c>
      <c r="F9" s="152">
        <f t="shared" si="8"/>
        <v>16.666666666666668</v>
      </c>
      <c r="G9" s="152">
        <f t="shared" si="8"/>
        <v>16.944444444444446</v>
      </c>
      <c r="H9" s="152">
        <f t="shared" si="8"/>
        <v>23</v>
      </c>
      <c r="I9" s="152">
        <f t="shared" si="8"/>
        <v>16.333333333333332</v>
      </c>
      <c r="J9" s="152">
        <f t="shared" si="8"/>
        <v>26.67</v>
      </c>
      <c r="K9" s="152">
        <f t="shared" si="8"/>
        <v>21.777777777777782</v>
      </c>
      <c r="L9" s="152">
        <f t="shared" si="8"/>
        <v>23.222222222222225</v>
      </c>
      <c r="M9" s="152">
        <f t="shared" si="8"/>
        <v>27</v>
      </c>
      <c r="N9" s="152">
        <f t="shared" si="8"/>
        <v>23.111111111111114</v>
      </c>
      <c r="O9" s="152">
        <f t="shared" si="8"/>
        <v>20</v>
      </c>
      <c r="P9" s="72"/>
      <c r="Q9" s="188" t="s">
        <v>193</v>
      </c>
      <c r="R9" s="152">
        <f t="shared" ref="R9:AC9" si="9">AVERAGE(R16:R18)</f>
        <v>0</v>
      </c>
      <c r="S9" s="152">
        <f t="shared" si="9"/>
        <v>3.0833333333333335</v>
      </c>
      <c r="T9" s="152">
        <f t="shared" si="9"/>
        <v>6.75</v>
      </c>
      <c r="U9" s="152">
        <f t="shared" si="9"/>
        <v>14</v>
      </c>
      <c r="V9" s="152">
        <f t="shared" si="9"/>
        <v>15.444444444444445</v>
      </c>
      <c r="W9" s="152">
        <f t="shared" si="9"/>
        <v>13.89</v>
      </c>
      <c r="X9" s="152">
        <f t="shared" si="9"/>
        <v>12.666666666666666</v>
      </c>
      <c r="Y9" s="152">
        <f t="shared" si="9"/>
        <v>20.11</v>
      </c>
      <c r="Z9" s="152">
        <f t="shared" si="9"/>
        <v>19.222222222222225</v>
      </c>
      <c r="AA9" s="152">
        <f t="shared" si="9"/>
        <v>21.777777777777775</v>
      </c>
      <c r="AB9" s="152">
        <f t="shared" si="9"/>
        <v>21.444444444444443</v>
      </c>
      <c r="AC9" s="152">
        <f t="shared" si="9"/>
        <v>23.333333333333332</v>
      </c>
      <c r="AD9" s="72"/>
      <c r="AE9" s="230"/>
      <c r="AF9" s="196"/>
      <c r="AG9" s="242"/>
      <c r="AH9" s="72"/>
      <c r="AI9" s="72"/>
      <c r="AJ9" s="72"/>
      <c r="AK9" s="72"/>
      <c r="AL9" s="72"/>
      <c r="AM9" s="72"/>
      <c r="AN9" s="72"/>
      <c r="AO9" s="72"/>
    </row>
    <row r="10" spans="1:41" x14ac:dyDescent="0.2">
      <c r="A10" s="243"/>
      <c r="B10" s="188" t="s">
        <v>166</v>
      </c>
      <c r="C10" s="136">
        <f t="shared" ref="C10:O10" si="10">STDEV(C18:C20)/SQRT(COUNT(C18:C20))</f>
        <v>0</v>
      </c>
      <c r="D10" s="136">
        <f t="shared" si="10"/>
        <v>0.79203207941018194</v>
      </c>
      <c r="E10" s="136">
        <f t="shared" si="10"/>
        <v>0.52996622300941409</v>
      </c>
      <c r="F10" s="136">
        <f t="shared" si="10"/>
        <v>1.2638873015862986</v>
      </c>
      <c r="G10" s="136">
        <f t="shared" si="10"/>
        <v>0.54715876676644992</v>
      </c>
      <c r="H10" s="136">
        <f t="shared" si="10"/>
        <v>0.84041656337794857</v>
      </c>
      <c r="I10" s="136">
        <f t="shared" si="10"/>
        <v>0.19341952101872059</v>
      </c>
      <c r="J10" s="136">
        <f t="shared" si="10"/>
        <v>2.0816659994661508</v>
      </c>
      <c r="K10" s="136">
        <f t="shared" si="10"/>
        <v>2.888888888888884</v>
      </c>
      <c r="L10" s="136">
        <f t="shared" si="10"/>
        <v>2.0397288611873075</v>
      </c>
      <c r="M10" s="136">
        <f t="shared" si="10"/>
        <v>4.5010286890064677</v>
      </c>
      <c r="N10" s="136">
        <f t="shared" si="10"/>
        <v>2.0214894887400265</v>
      </c>
      <c r="O10" s="136">
        <f t="shared" si="10"/>
        <v>0.6938886664887105</v>
      </c>
      <c r="P10" s="72"/>
      <c r="Q10" s="188" t="s">
        <v>166</v>
      </c>
      <c r="R10" s="136">
        <f t="shared" ref="R10:AC10" si="11">STDEV(R16:R18)/SQRT(COUNT(R16:R18))</f>
        <v>0</v>
      </c>
      <c r="S10" s="136">
        <f t="shared" si="11"/>
        <v>1.4601179556612693</v>
      </c>
      <c r="T10" s="136">
        <f t="shared" si="11"/>
        <v>1.2200106253332077</v>
      </c>
      <c r="U10" s="136">
        <f t="shared" si="11"/>
        <v>1.5275252316519468</v>
      </c>
      <c r="V10" s="136">
        <f t="shared" si="11"/>
        <v>1.8986674989594485</v>
      </c>
      <c r="W10" s="136">
        <f t="shared" si="11"/>
        <v>0.97042945819535664</v>
      </c>
      <c r="X10" s="130">
        <f t="shared" si="11"/>
        <v>1.1707879587886294</v>
      </c>
      <c r="Y10" s="130">
        <f t="shared" si="11"/>
        <v>1.1262326580240862</v>
      </c>
      <c r="Z10" s="130">
        <f t="shared" si="11"/>
        <v>1.7462481828335239</v>
      </c>
      <c r="AA10" s="136">
        <f t="shared" si="11"/>
        <v>2.7644122899166099</v>
      </c>
      <c r="AB10" s="136">
        <f t="shared" si="11"/>
        <v>2.4745619390355702</v>
      </c>
      <c r="AC10" s="136">
        <f t="shared" si="11"/>
        <v>2.8480012484391861</v>
      </c>
      <c r="AD10" s="72"/>
      <c r="AE10" s="230"/>
      <c r="AF10" s="196"/>
      <c r="AG10" s="242"/>
      <c r="AH10" s="72"/>
      <c r="AI10" s="72"/>
      <c r="AJ10" s="72"/>
      <c r="AK10" s="72"/>
      <c r="AL10" s="72"/>
      <c r="AM10" s="72"/>
      <c r="AN10" s="72"/>
      <c r="AO10" s="72"/>
    </row>
    <row r="11" spans="1:41" x14ac:dyDescent="0.2">
      <c r="A11" s="243"/>
      <c r="B11" s="188" t="s">
        <v>192</v>
      </c>
      <c r="C11" s="152">
        <f t="shared" ref="C11:O11" si="12">AVERAGE(C21:C23)</f>
        <v>0</v>
      </c>
      <c r="D11" s="152">
        <f t="shared" si="12"/>
        <v>2.1666666666666665</v>
      </c>
      <c r="E11" s="152">
        <f t="shared" si="12"/>
        <v>9.4444444444444446</v>
      </c>
      <c r="F11" s="152">
        <f t="shared" si="12"/>
        <v>5.5566666666666675</v>
      </c>
      <c r="G11" s="152">
        <f t="shared" si="12"/>
        <v>12.444444444444445</v>
      </c>
      <c r="H11" s="152">
        <f t="shared" si="12"/>
        <v>16.223333333333333</v>
      </c>
      <c r="I11" s="152">
        <f t="shared" si="12"/>
        <v>14.776666666666666</v>
      </c>
      <c r="J11" s="152">
        <f t="shared" si="12"/>
        <v>18.556666666666668</v>
      </c>
      <c r="K11" s="152">
        <f t="shared" si="12"/>
        <v>16.777777777777779</v>
      </c>
      <c r="L11" s="152">
        <f t="shared" si="12"/>
        <v>15.222222222222223</v>
      </c>
      <c r="M11" s="152">
        <f t="shared" si="12"/>
        <v>19.333333333333332</v>
      </c>
      <c r="N11" s="152">
        <f t="shared" si="12"/>
        <v>17.888888888888889</v>
      </c>
      <c r="O11" s="152">
        <f t="shared" si="12"/>
        <v>19.777777777777775</v>
      </c>
      <c r="P11" s="72"/>
      <c r="Q11" s="184" t="s">
        <v>167</v>
      </c>
      <c r="R11" s="148">
        <f t="shared" ref="R11:AC11" si="13">AVERAGE(R13:R18)</f>
        <v>0</v>
      </c>
      <c r="S11" s="148">
        <f t="shared" si="13"/>
        <v>2.9027777777777772</v>
      </c>
      <c r="T11" s="148">
        <f t="shared" si="13"/>
        <v>6.958333333333333</v>
      </c>
      <c r="U11" s="148">
        <f t="shared" si="13"/>
        <v>13.083333333333334</v>
      </c>
      <c r="V11" s="148">
        <f t="shared" si="13"/>
        <v>14.555555555555557</v>
      </c>
      <c r="W11" s="148">
        <f t="shared" si="13"/>
        <v>13.583333333333334</v>
      </c>
      <c r="X11" s="142">
        <f t="shared" si="13"/>
        <v>14.443333333333333</v>
      </c>
      <c r="Y11" s="148">
        <f t="shared" si="13"/>
        <v>18.776666666666667</v>
      </c>
      <c r="Z11" s="148">
        <f t="shared" si="13"/>
        <v>17</v>
      </c>
      <c r="AA11" s="148">
        <f t="shared" si="13"/>
        <v>21.222222222222221</v>
      </c>
      <c r="AB11" s="148">
        <f t="shared" si="13"/>
        <v>20.444444444444443</v>
      </c>
      <c r="AC11" s="148">
        <f t="shared" si="13"/>
        <v>21.722222222222225</v>
      </c>
      <c r="AD11" s="72"/>
      <c r="AE11" s="230"/>
      <c r="AF11" s="196"/>
      <c r="AG11" s="242"/>
      <c r="AH11" s="72"/>
      <c r="AI11" s="72"/>
      <c r="AJ11" s="72"/>
      <c r="AK11" s="72"/>
      <c r="AL11" s="72"/>
      <c r="AM11" s="72"/>
      <c r="AN11" s="72"/>
      <c r="AO11" s="72"/>
    </row>
    <row r="12" spans="1:41" x14ac:dyDescent="0.2">
      <c r="A12" s="243"/>
      <c r="B12" s="188" t="s">
        <v>166</v>
      </c>
      <c r="C12" s="136">
        <f t="shared" ref="C12:O12" si="14">STDEV(C21:C23)/SQRT(COUNT(C21:C23))</f>
        <v>0</v>
      </c>
      <c r="D12" s="136">
        <f t="shared" si="14"/>
        <v>0.44095855184409838</v>
      </c>
      <c r="E12" s="136">
        <f t="shared" si="14"/>
        <v>1.4948471163415193</v>
      </c>
      <c r="F12" s="136">
        <f t="shared" si="14"/>
        <v>0.44333333333333008</v>
      </c>
      <c r="G12" s="136">
        <f t="shared" si="14"/>
        <v>1.4948471163415193</v>
      </c>
      <c r="H12" s="136">
        <f t="shared" si="14"/>
        <v>0.86766609040831222</v>
      </c>
      <c r="I12" s="136">
        <f t="shared" si="14"/>
        <v>0.9897025366801443</v>
      </c>
      <c r="J12" s="136">
        <f t="shared" si="14"/>
        <v>1.3662153726424167</v>
      </c>
      <c r="K12" s="136">
        <f t="shared" si="14"/>
        <v>0.11111111111111072</v>
      </c>
      <c r="L12" s="136">
        <f t="shared" si="14"/>
        <v>2.8043176586942082</v>
      </c>
      <c r="M12" s="136">
        <f t="shared" si="14"/>
        <v>2.8480012484391795</v>
      </c>
      <c r="N12" s="136">
        <f t="shared" si="14"/>
        <v>0.96864420967570597</v>
      </c>
      <c r="O12" s="136">
        <f t="shared" si="14"/>
        <v>2.3517789431685263</v>
      </c>
      <c r="P12" s="72"/>
      <c r="Q12" s="179" t="s">
        <v>166</v>
      </c>
      <c r="R12" s="144">
        <f t="shared" ref="R12:AC12" si="15">STDEV(R13:R18)/SQRT(COUNT(R13:R18))</f>
        <v>0</v>
      </c>
      <c r="S12" s="144">
        <f t="shared" si="15"/>
        <v>0.67061907091254525</v>
      </c>
      <c r="T12" s="144">
        <f t="shared" si="15"/>
        <v>0.63199786099028477</v>
      </c>
      <c r="U12" s="144">
        <f t="shared" si="15"/>
        <v>0.80017359227718543</v>
      </c>
      <c r="V12" s="144">
        <f t="shared" si="15"/>
        <v>2.5381046685749529</v>
      </c>
      <c r="W12" s="144">
        <f t="shared" si="15"/>
        <v>0.55808999672494086</v>
      </c>
      <c r="X12" s="144">
        <f t="shared" si="15"/>
        <v>1.1038770060312191</v>
      </c>
      <c r="Y12" s="144">
        <f t="shared" si="15"/>
        <v>1.2664429627021423</v>
      </c>
      <c r="Z12" s="144">
        <f t="shared" si="15"/>
        <v>1.7805533888009004</v>
      </c>
      <c r="AA12" s="144">
        <f t="shared" si="15"/>
        <v>1.4054567378526168</v>
      </c>
      <c r="AB12" s="144">
        <f t="shared" si="15"/>
        <v>1.3156231213880629</v>
      </c>
      <c r="AC12" s="144">
        <f t="shared" si="15"/>
        <v>1.4867729575024149</v>
      </c>
      <c r="AD12" s="72"/>
      <c r="AE12" s="230"/>
      <c r="AF12" s="196"/>
      <c r="AG12" s="242"/>
      <c r="AH12" s="72"/>
      <c r="AI12" s="72"/>
      <c r="AJ12" s="72"/>
      <c r="AK12" s="72"/>
      <c r="AL12" s="72"/>
      <c r="AM12" s="72"/>
      <c r="AN12" s="72"/>
      <c r="AO12" s="72"/>
    </row>
    <row r="13" spans="1:41" x14ac:dyDescent="0.2">
      <c r="A13" s="237"/>
      <c r="B13" s="184" t="s">
        <v>167</v>
      </c>
      <c r="C13" s="148">
        <f t="shared" ref="C13:O13" si="16">AVERAGE(C15:C23)</f>
        <v>0</v>
      </c>
      <c r="D13" s="148">
        <f t="shared" si="16"/>
        <v>3.3333333333333335</v>
      </c>
      <c r="E13" s="148">
        <f t="shared" si="16"/>
        <v>8.518518518518519</v>
      </c>
      <c r="F13" s="148">
        <f t="shared" si="16"/>
        <v>10.592222222222222</v>
      </c>
      <c r="G13" s="148">
        <f t="shared" si="16"/>
        <v>14.481481481481483</v>
      </c>
      <c r="H13" s="148">
        <f t="shared" si="16"/>
        <v>18.666666666666668</v>
      </c>
      <c r="I13" s="148">
        <f t="shared" si="16"/>
        <v>14.741111111111113</v>
      </c>
      <c r="J13" s="148">
        <f t="shared" si="16"/>
        <v>20.372222222222224</v>
      </c>
      <c r="K13" s="148">
        <f t="shared" si="16"/>
        <v>18.111111111111111</v>
      </c>
      <c r="L13" s="148">
        <f t="shared" si="16"/>
        <v>18.555555555555557</v>
      </c>
      <c r="M13" s="148">
        <f t="shared" si="16"/>
        <v>21.5</v>
      </c>
      <c r="N13" s="148">
        <f t="shared" si="16"/>
        <v>21</v>
      </c>
      <c r="O13" s="148">
        <f t="shared" si="16"/>
        <v>19.851851851851855</v>
      </c>
      <c r="P13" s="72"/>
      <c r="Q13" s="66" t="s">
        <v>83</v>
      </c>
      <c r="R13" s="136">
        <v>0</v>
      </c>
      <c r="S13" s="135">
        <v>2.25</v>
      </c>
      <c r="T13" s="135">
        <v>8.5</v>
      </c>
      <c r="U13" s="135">
        <v>12</v>
      </c>
      <c r="V13" s="135">
        <v>24</v>
      </c>
      <c r="W13" s="135">
        <v>12</v>
      </c>
      <c r="X13" s="135">
        <v>18.329999999999998</v>
      </c>
      <c r="Y13" s="135">
        <v>20</v>
      </c>
      <c r="Z13" s="178">
        <v>19.333333333333332</v>
      </c>
      <c r="AA13" s="135">
        <v>20</v>
      </c>
      <c r="AB13" s="178">
        <v>21</v>
      </c>
      <c r="AC13" s="178">
        <v>21</v>
      </c>
      <c r="AD13" s="72"/>
      <c r="AE13" s="230"/>
      <c r="AF13" s="196"/>
      <c r="AG13" s="242"/>
      <c r="AH13" s="72"/>
      <c r="AI13" s="72"/>
      <c r="AJ13" s="72"/>
      <c r="AK13" s="72"/>
      <c r="AL13" s="72"/>
      <c r="AM13" s="72"/>
      <c r="AN13" s="134"/>
      <c r="AO13" s="72"/>
    </row>
    <row r="14" spans="1:41" x14ac:dyDescent="0.2">
      <c r="A14" s="237"/>
      <c r="B14" s="179" t="s">
        <v>166</v>
      </c>
      <c r="C14" s="142">
        <f t="shared" ref="C14:O14" si="17">STDEV(C15:C23)/SQRT(COUNT(C15:C23))</f>
        <v>0</v>
      </c>
      <c r="D14" s="142">
        <f t="shared" si="17"/>
        <v>0.76009157180622944</v>
      </c>
      <c r="E14" s="142">
        <f t="shared" si="17"/>
        <v>0.81564299241989147</v>
      </c>
      <c r="F14" s="142">
        <f t="shared" si="17"/>
        <v>1.6738509971003477</v>
      </c>
      <c r="G14" s="142">
        <f t="shared" si="17"/>
        <v>0.92147076330553368</v>
      </c>
      <c r="H14" s="142">
        <f t="shared" si="17"/>
        <v>1.2703411615257807</v>
      </c>
      <c r="I14" s="142">
        <f t="shared" si="17"/>
        <v>0.97766082002519672</v>
      </c>
      <c r="J14" s="142">
        <f t="shared" si="17"/>
        <v>1.7992959871523946</v>
      </c>
      <c r="K14" s="144">
        <f t="shared" si="17"/>
        <v>1.2850037229133742</v>
      </c>
      <c r="L14" s="144">
        <f t="shared" si="17"/>
        <v>1.768203384759949</v>
      </c>
      <c r="M14" s="144">
        <f t="shared" si="17"/>
        <v>2.1143980259983399</v>
      </c>
      <c r="N14" s="144">
        <f t="shared" si="17"/>
        <v>1.4131219268863253</v>
      </c>
      <c r="O14" s="144">
        <f t="shared" si="17"/>
        <v>0.77202457724724927</v>
      </c>
      <c r="P14" s="72"/>
      <c r="Q14" s="74" t="s">
        <v>85</v>
      </c>
      <c r="R14" s="136">
        <v>0</v>
      </c>
      <c r="S14" s="135">
        <v>3.25</v>
      </c>
      <c r="T14" s="135">
        <v>6.25</v>
      </c>
      <c r="U14" s="135">
        <v>12.5</v>
      </c>
      <c r="V14" s="135">
        <v>6.666666666666667</v>
      </c>
      <c r="W14" s="135">
        <v>14.5</v>
      </c>
      <c r="X14" s="135">
        <v>14</v>
      </c>
      <c r="Y14" s="135">
        <v>13</v>
      </c>
      <c r="Z14" s="135">
        <v>9.6666666666666661</v>
      </c>
      <c r="AA14" s="135">
        <v>23.333333333333332</v>
      </c>
      <c r="AB14" s="135">
        <v>17</v>
      </c>
      <c r="AC14" s="135">
        <v>19</v>
      </c>
      <c r="AD14" s="72"/>
      <c r="AE14" s="72"/>
      <c r="AF14" s="72"/>
      <c r="AG14" s="72"/>
      <c r="AH14" s="72"/>
      <c r="AI14" s="72"/>
      <c r="AJ14" s="72"/>
      <c r="AK14" s="72"/>
      <c r="AL14" s="72"/>
      <c r="AM14" s="72"/>
      <c r="AN14" s="72"/>
      <c r="AO14" s="72"/>
    </row>
    <row r="15" spans="1:41" x14ac:dyDescent="0.2">
      <c r="A15" s="237"/>
      <c r="B15" s="66" t="s">
        <v>83</v>
      </c>
      <c r="C15" s="162">
        <v>0</v>
      </c>
      <c r="D15" s="178">
        <v>1.25</v>
      </c>
      <c r="E15" s="178">
        <v>6.75</v>
      </c>
      <c r="F15" s="178">
        <v>9.33</v>
      </c>
      <c r="G15" s="178">
        <v>12.166666666666666</v>
      </c>
      <c r="H15" s="178">
        <v>13.67</v>
      </c>
      <c r="I15" s="178">
        <v>7.67</v>
      </c>
      <c r="J15" s="178">
        <v>14</v>
      </c>
      <c r="K15" s="135">
        <v>15.666666666666666</v>
      </c>
      <c r="L15" s="135">
        <v>13</v>
      </c>
      <c r="M15" s="178">
        <v>16.666666666666668</v>
      </c>
      <c r="N15" s="178">
        <v>22.333333333333332</v>
      </c>
      <c r="O15" s="233">
        <v>18</v>
      </c>
      <c r="P15" s="72"/>
      <c r="Q15" s="74" t="s">
        <v>87</v>
      </c>
      <c r="R15" s="136">
        <v>0</v>
      </c>
      <c r="S15" s="135">
        <v>2.6666666666666665</v>
      </c>
      <c r="T15" s="135">
        <v>6.75</v>
      </c>
      <c r="U15" s="135">
        <v>12</v>
      </c>
      <c r="V15" s="135">
        <v>10.333333333333334</v>
      </c>
      <c r="W15" s="135">
        <v>13.33</v>
      </c>
      <c r="X15" s="135">
        <v>16.329999999999998</v>
      </c>
      <c r="Y15" s="207">
        <v>19.329999999999998</v>
      </c>
      <c r="Z15" s="135">
        <v>15.333333333333334</v>
      </c>
      <c r="AA15" s="135">
        <v>18.666666666666668</v>
      </c>
      <c r="AB15" s="135">
        <v>20.333333333333332</v>
      </c>
      <c r="AC15" s="135">
        <v>20.333333333333332</v>
      </c>
      <c r="AD15" s="72"/>
      <c r="AE15" s="72"/>
      <c r="AF15" s="72"/>
      <c r="AG15" s="72"/>
      <c r="AH15" s="134"/>
      <c r="AI15" s="72"/>
      <c r="AJ15" s="72"/>
      <c r="AK15" s="72"/>
      <c r="AL15" s="72"/>
      <c r="AM15" s="72"/>
      <c r="AN15" s="72"/>
      <c r="AO15" s="72"/>
    </row>
    <row r="16" spans="1:41" x14ac:dyDescent="0.2">
      <c r="A16" s="237"/>
      <c r="B16" s="74" t="s">
        <v>85</v>
      </c>
      <c r="C16" s="136">
        <v>0</v>
      </c>
      <c r="D16" s="135">
        <v>1</v>
      </c>
      <c r="E16" s="135">
        <v>4</v>
      </c>
      <c r="F16" s="135">
        <v>9</v>
      </c>
      <c r="G16" s="135">
        <v>17.166666666666668</v>
      </c>
      <c r="H16" s="135">
        <v>20.329999999999998</v>
      </c>
      <c r="I16" s="135">
        <v>14.67</v>
      </c>
      <c r="J16" s="135">
        <v>17.670000000000002</v>
      </c>
      <c r="K16" s="135">
        <v>17.666666666666668</v>
      </c>
      <c r="L16" s="135">
        <v>22.666666666666668</v>
      </c>
      <c r="M16" s="135">
        <v>21.166666666666668</v>
      </c>
      <c r="N16" s="135">
        <v>27.666666666666668</v>
      </c>
      <c r="O16" s="233">
        <v>19.666666666666668</v>
      </c>
      <c r="P16" s="72"/>
      <c r="Q16" s="74" t="s">
        <v>89</v>
      </c>
      <c r="R16" s="136">
        <v>0</v>
      </c>
      <c r="S16" s="135">
        <v>1.75</v>
      </c>
      <c r="T16" s="135">
        <v>8.25</v>
      </c>
      <c r="U16" s="135">
        <v>12</v>
      </c>
      <c r="V16" s="135">
        <v>17.666666666666668</v>
      </c>
      <c r="W16" s="135">
        <v>13.67</v>
      </c>
      <c r="X16" s="135">
        <v>15</v>
      </c>
      <c r="Y16" s="207">
        <v>18.670000000000002</v>
      </c>
      <c r="Z16" s="135">
        <v>22.666666666666668</v>
      </c>
      <c r="AA16" s="135">
        <v>25.333333333333332</v>
      </c>
      <c r="AB16" s="135">
        <v>18.333333333333332</v>
      </c>
      <c r="AC16" s="135">
        <v>17.666666666666668</v>
      </c>
      <c r="AD16" s="72"/>
      <c r="AE16" s="72"/>
      <c r="AF16" s="72"/>
      <c r="AG16" s="72"/>
      <c r="AH16" s="72"/>
      <c r="AI16" s="72"/>
      <c r="AJ16" s="72"/>
      <c r="AK16" s="72"/>
      <c r="AL16" s="72"/>
      <c r="AM16" s="72"/>
      <c r="AN16" s="72"/>
      <c r="AO16" s="72"/>
    </row>
    <row r="17" spans="1:41" x14ac:dyDescent="0.2">
      <c r="A17" s="237"/>
      <c r="B17" s="74" t="s">
        <v>87</v>
      </c>
      <c r="C17" s="136">
        <v>0</v>
      </c>
      <c r="D17" s="135">
        <v>3</v>
      </c>
      <c r="E17" s="135">
        <v>7.75</v>
      </c>
      <c r="F17" s="135">
        <v>10.33</v>
      </c>
      <c r="G17" s="135">
        <v>12.833333333333334</v>
      </c>
      <c r="H17" s="135">
        <v>16.329999999999998</v>
      </c>
      <c r="I17" s="135">
        <v>17</v>
      </c>
      <c r="J17" s="135">
        <v>16</v>
      </c>
      <c r="K17" s="135">
        <v>14</v>
      </c>
      <c r="L17" s="135">
        <v>16</v>
      </c>
      <c r="M17" s="135">
        <v>16.666666666666668</v>
      </c>
      <c r="N17" s="135">
        <v>16</v>
      </c>
      <c r="O17" s="233">
        <v>21.666666666666668</v>
      </c>
      <c r="P17" s="72"/>
      <c r="Q17" s="74" t="s">
        <v>91</v>
      </c>
      <c r="R17" s="136">
        <v>0</v>
      </c>
      <c r="S17" s="135">
        <v>6</v>
      </c>
      <c r="T17" s="135">
        <v>4.333333333333333</v>
      </c>
      <c r="U17" s="135">
        <v>17</v>
      </c>
      <c r="V17" s="135">
        <v>11.666666666666666</v>
      </c>
      <c r="W17" s="135">
        <v>15.67</v>
      </c>
      <c r="X17" s="135">
        <v>11.33</v>
      </c>
      <c r="Y17" s="207">
        <v>22.33</v>
      </c>
      <c r="Z17" s="135">
        <v>18</v>
      </c>
      <c r="AA17" s="135">
        <v>23.666666666666668</v>
      </c>
      <c r="AB17" s="135">
        <v>26.333333333333332</v>
      </c>
      <c r="AC17" s="135">
        <v>26.666666666666668</v>
      </c>
      <c r="AD17" s="72"/>
      <c r="AE17" s="207"/>
      <c r="AF17" s="72"/>
      <c r="AG17" s="72"/>
      <c r="AH17" s="186"/>
      <c r="AI17" s="72"/>
      <c r="AJ17" s="186"/>
      <c r="AK17" s="72"/>
      <c r="AL17" s="72"/>
      <c r="AM17" s="72"/>
      <c r="AN17" s="186"/>
      <c r="AO17" s="186"/>
    </row>
    <row r="18" spans="1:41" x14ac:dyDescent="0.2">
      <c r="A18" s="237"/>
      <c r="B18" s="74" t="s">
        <v>89</v>
      </c>
      <c r="C18" s="136">
        <v>0</v>
      </c>
      <c r="D18" s="135">
        <v>5.25</v>
      </c>
      <c r="E18" s="135">
        <v>9.5</v>
      </c>
      <c r="F18" s="135">
        <v>17</v>
      </c>
      <c r="G18" s="135">
        <v>16.166666666666668</v>
      </c>
      <c r="H18" s="135">
        <v>24</v>
      </c>
      <c r="I18" s="135">
        <v>16.329999999999998</v>
      </c>
      <c r="J18" s="135">
        <v>30.67</v>
      </c>
      <c r="K18" s="135">
        <v>24.666666666666668</v>
      </c>
      <c r="L18" s="135">
        <v>22.666666666666668</v>
      </c>
      <c r="M18" s="135">
        <v>31.666666666666668</v>
      </c>
      <c r="N18" s="135">
        <v>23</v>
      </c>
      <c r="O18" s="233">
        <v>20.333333333333332</v>
      </c>
      <c r="P18" s="72"/>
      <c r="Q18" s="85" t="s">
        <v>125</v>
      </c>
      <c r="R18" s="130">
        <v>0</v>
      </c>
      <c r="S18" s="129">
        <v>1.5</v>
      </c>
      <c r="T18" s="129">
        <v>7.666666666666667</v>
      </c>
      <c r="U18" s="129">
        <v>13</v>
      </c>
      <c r="V18" s="129">
        <v>17</v>
      </c>
      <c r="W18" s="129">
        <v>12.33</v>
      </c>
      <c r="X18" s="129">
        <v>11.67</v>
      </c>
      <c r="Y18" s="205">
        <v>19.329999999999998</v>
      </c>
      <c r="Z18" s="129">
        <v>17</v>
      </c>
      <c r="AA18" s="129">
        <v>16.333333333333332</v>
      </c>
      <c r="AB18" s="175">
        <v>19.666666666666668</v>
      </c>
      <c r="AC18" s="175">
        <v>25.666666666666668</v>
      </c>
      <c r="AD18" s="72"/>
      <c r="AE18" s="99"/>
      <c r="AN18" s="240"/>
      <c r="AO18" s="240"/>
    </row>
    <row r="19" spans="1:41" x14ac:dyDescent="0.2">
      <c r="A19" s="237"/>
      <c r="B19" s="74" t="s">
        <v>91</v>
      </c>
      <c r="C19" s="136">
        <v>0</v>
      </c>
      <c r="D19" s="135">
        <v>5.333333333333333</v>
      </c>
      <c r="E19" s="135">
        <v>11</v>
      </c>
      <c r="F19" s="135">
        <v>18.670000000000002</v>
      </c>
      <c r="G19" s="135">
        <v>16.666666666666668</v>
      </c>
      <c r="H19" s="135">
        <v>23.67</v>
      </c>
      <c r="I19" s="135">
        <v>16.670000000000002</v>
      </c>
      <c r="J19" s="135">
        <v>25.67</v>
      </c>
      <c r="K19" s="135">
        <v>16</v>
      </c>
      <c r="L19" s="135">
        <v>27</v>
      </c>
      <c r="M19" s="135">
        <v>31.333333333333332</v>
      </c>
      <c r="N19" s="135">
        <v>26.666666666666668</v>
      </c>
      <c r="O19" s="233">
        <v>18.666666666666668</v>
      </c>
      <c r="P19" s="72"/>
      <c r="Q19" s="72"/>
      <c r="R19" s="72"/>
      <c r="S19" s="72"/>
      <c r="T19" s="72"/>
      <c r="U19" s="72"/>
      <c r="V19" s="72"/>
      <c r="AB19" s="241"/>
      <c r="AC19" s="241"/>
      <c r="AD19" s="99"/>
      <c r="AE19" s="99"/>
      <c r="AN19" s="240"/>
      <c r="AO19" s="240"/>
    </row>
    <row r="20" spans="1:41" ht="15.75" x14ac:dyDescent="0.25">
      <c r="A20" s="237"/>
      <c r="B20" s="74" t="s">
        <v>93</v>
      </c>
      <c r="C20" s="136">
        <v>0</v>
      </c>
      <c r="D20" s="135">
        <v>7.666666666666667</v>
      </c>
      <c r="E20" s="135">
        <v>9.3333333333333339</v>
      </c>
      <c r="F20" s="135">
        <v>14.33</v>
      </c>
      <c r="G20" s="135">
        <v>18</v>
      </c>
      <c r="H20" s="135">
        <v>21.33</v>
      </c>
      <c r="I20" s="135">
        <v>16</v>
      </c>
      <c r="J20" s="135">
        <v>23.67</v>
      </c>
      <c r="K20" s="135">
        <v>24.666666666666668</v>
      </c>
      <c r="L20" s="135">
        <v>20</v>
      </c>
      <c r="M20" s="135">
        <v>18</v>
      </c>
      <c r="N20" s="135">
        <v>19.666666666666668</v>
      </c>
      <c r="O20" s="233">
        <v>21</v>
      </c>
      <c r="P20" s="72"/>
      <c r="Q20" s="239" t="s">
        <v>126</v>
      </c>
      <c r="R20" s="238"/>
      <c r="S20" s="238"/>
      <c r="T20" s="238"/>
      <c r="U20" s="238"/>
      <c r="V20" s="238"/>
      <c r="W20" s="173"/>
      <c r="X20" s="173"/>
      <c r="Y20" s="173"/>
      <c r="Z20" s="173"/>
      <c r="AA20" s="238"/>
      <c r="AB20" s="173"/>
      <c r="AC20" s="173"/>
      <c r="AK20" s="99"/>
      <c r="AM20" s="83"/>
      <c r="AN20" s="83"/>
    </row>
    <row r="21" spans="1:41" x14ac:dyDescent="0.2">
      <c r="A21" s="237"/>
      <c r="B21" s="74" t="s">
        <v>95</v>
      </c>
      <c r="C21" s="136">
        <v>0</v>
      </c>
      <c r="D21" s="135">
        <v>1.5</v>
      </c>
      <c r="E21" s="135">
        <v>7.333333333333333</v>
      </c>
      <c r="F21" s="135">
        <v>6</v>
      </c>
      <c r="G21" s="135">
        <v>15.333333333333334</v>
      </c>
      <c r="H21" s="135">
        <v>14.67</v>
      </c>
      <c r="I21" s="135">
        <v>14.33</v>
      </c>
      <c r="J21" s="135">
        <v>19</v>
      </c>
      <c r="K21" s="135">
        <v>16.666666666666668</v>
      </c>
      <c r="L21" s="135">
        <v>9.6666666666666661</v>
      </c>
      <c r="M21" s="135">
        <v>16</v>
      </c>
      <c r="N21" s="135">
        <v>17.666666666666668</v>
      </c>
      <c r="O21" s="233">
        <v>20.666666666666668</v>
      </c>
      <c r="P21" s="72"/>
      <c r="Q21" s="236" t="s">
        <v>0</v>
      </c>
      <c r="R21" s="235">
        <v>37412</v>
      </c>
      <c r="S21" s="199">
        <v>37824</v>
      </c>
      <c r="T21" s="234">
        <v>38602</v>
      </c>
      <c r="U21" s="234">
        <v>39723</v>
      </c>
      <c r="V21" s="234">
        <v>40086</v>
      </c>
      <c r="W21" s="167">
        <v>40326</v>
      </c>
      <c r="X21" s="167">
        <v>40485</v>
      </c>
      <c r="Y21" s="199">
        <v>40700</v>
      </c>
      <c r="Z21" s="199">
        <v>40837</v>
      </c>
      <c r="AA21" s="199">
        <v>41044</v>
      </c>
      <c r="AB21" s="199">
        <v>41208</v>
      </c>
      <c r="AC21" s="199">
        <v>41431</v>
      </c>
      <c r="AD21" s="76"/>
    </row>
    <row r="22" spans="1:41" x14ac:dyDescent="0.2">
      <c r="B22" s="74" t="s">
        <v>97</v>
      </c>
      <c r="C22" s="136">
        <v>0</v>
      </c>
      <c r="D22" s="135">
        <v>3</v>
      </c>
      <c r="E22" s="135">
        <v>12.333333333333334</v>
      </c>
      <c r="F22" s="135">
        <v>6</v>
      </c>
      <c r="G22" s="135">
        <v>11.666666666666666</v>
      </c>
      <c r="H22" s="135">
        <v>16.329999999999998</v>
      </c>
      <c r="I22" s="135">
        <v>13.33</v>
      </c>
      <c r="J22" s="135">
        <v>16</v>
      </c>
      <c r="K22" s="135">
        <v>16.666666666666668</v>
      </c>
      <c r="L22" s="135">
        <v>17.333333333333332</v>
      </c>
      <c r="M22" s="135">
        <v>17</v>
      </c>
      <c r="N22" s="135">
        <v>19.666666666666668</v>
      </c>
      <c r="O22" s="233">
        <v>15.333333333333334</v>
      </c>
      <c r="P22" s="72"/>
      <c r="Q22" s="66" t="s">
        <v>171</v>
      </c>
      <c r="R22" s="162">
        <f t="shared" ref="R22:AC22" si="18">AVERAGE(R24,R26)</f>
        <v>0</v>
      </c>
      <c r="S22" s="162">
        <f t="shared" si="18"/>
        <v>3.291666666666667</v>
      </c>
      <c r="T22" s="162">
        <f t="shared" si="18"/>
        <v>9.0555555555555554</v>
      </c>
      <c r="U22" s="162">
        <f t="shared" si="18"/>
        <v>16.5</v>
      </c>
      <c r="V22" s="162">
        <f t="shared" si="18"/>
        <v>17.388888888888889</v>
      </c>
      <c r="W22" s="162">
        <f t="shared" si="18"/>
        <v>20.555</v>
      </c>
      <c r="X22" s="162">
        <f t="shared" si="18"/>
        <v>20.164999999999999</v>
      </c>
      <c r="Y22" s="162">
        <f t="shared" si="18"/>
        <v>22.248333333333335</v>
      </c>
      <c r="Z22" s="162">
        <f t="shared" si="18"/>
        <v>18.722222222222221</v>
      </c>
      <c r="AA22" s="136">
        <f t="shared" si="18"/>
        <v>26.833333333333336</v>
      </c>
      <c r="AB22" s="136">
        <f t="shared" si="18"/>
        <v>26.388888888888889</v>
      </c>
      <c r="AC22" s="136">
        <f t="shared" si="18"/>
        <v>24.277777777777779</v>
      </c>
      <c r="AD22" s="76"/>
      <c r="AE22" s="76"/>
      <c r="AF22" s="76"/>
      <c r="AG22" s="76"/>
      <c r="AH22" s="76"/>
      <c r="AI22" s="76"/>
      <c r="AJ22" s="76"/>
      <c r="AK22" s="76"/>
      <c r="AL22" s="76"/>
      <c r="AM22" s="76"/>
    </row>
    <row r="23" spans="1:41" x14ac:dyDescent="0.2">
      <c r="B23" s="85" t="s">
        <v>99</v>
      </c>
      <c r="C23" s="130">
        <v>0</v>
      </c>
      <c r="D23" s="129">
        <v>2</v>
      </c>
      <c r="E23" s="129">
        <v>8.6666666666666661</v>
      </c>
      <c r="F23" s="129">
        <v>4.67</v>
      </c>
      <c r="G23" s="129">
        <v>10.333333333333334</v>
      </c>
      <c r="H23" s="129">
        <v>17.670000000000002</v>
      </c>
      <c r="I23" s="129">
        <v>16.670000000000002</v>
      </c>
      <c r="J23" s="129">
        <v>20.67</v>
      </c>
      <c r="K23" s="129">
        <v>17</v>
      </c>
      <c r="L23" s="129">
        <v>18.666666666666668</v>
      </c>
      <c r="M23" s="129">
        <v>25</v>
      </c>
      <c r="N23" s="175">
        <v>16.333333333333332</v>
      </c>
      <c r="O23" s="232">
        <v>23.333333333333332</v>
      </c>
      <c r="P23" s="72"/>
      <c r="Q23" s="85" t="s">
        <v>166</v>
      </c>
      <c r="R23" s="130">
        <f t="shared" ref="R23:AC23" si="19">STDEV(R24,R26)/SQRT(COUNT(R24,R26))</f>
        <v>0</v>
      </c>
      <c r="S23" s="130">
        <f t="shared" si="19"/>
        <v>1.6249999999999998</v>
      </c>
      <c r="T23" s="130">
        <f t="shared" si="19"/>
        <v>5.3611111111111107</v>
      </c>
      <c r="U23" s="130">
        <f t="shared" si="19"/>
        <v>4.5</v>
      </c>
      <c r="V23" s="130">
        <f t="shared" si="19"/>
        <v>2.0555555555555367</v>
      </c>
      <c r="W23" s="130">
        <f t="shared" si="19"/>
        <v>6.5550000000000006</v>
      </c>
      <c r="X23" s="130">
        <f t="shared" si="19"/>
        <v>8.8350000000000009</v>
      </c>
      <c r="Y23" s="130">
        <f t="shared" si="19"/>
        <v>8.5283333333333307</v>
      </c>
      <c r="Z23" s="130">
        <f t="shared" si="19"/>
        <v>8.3888888888888911</v>
      </c>
      <c r="AA23" s="130">
        <f t="shared" si="19"/>
        <v>7.9444444444444375</v>
      </c>
      <c r="AB23" s="130">
        <f t="shared" si="19"/>
        <v>8.3888888888888946</v>
      </c>
      <c r="AC23" s="130">
        <f t="shared" si="19"/>
        <v>7.8333333333333313</v>
      </c>
      <c r="AD23" s="141"/>
      <c r="AE23" s="76"/>
      <c r="AF23" s="76"/>
      <c r="AG23" s="76"/>
      <c r="AH23" s="76"/>
      <c r="AI23" s="76"/>
      <c r="AJ23" s="76"/>
      <c r="AK23" s="76"/>
      <c r="AL23" s="76"/>
      <c r="AM23" s="76"/>
    </row>
    <row r="24" spans="1:41" x14ac:dyDescent="0.2">
      <c r="B24" s="72"/>
      <c r="C24" s="72"/>
      <c r="D24" s="72"/>
      <c r="E24" s="72"/>
      <c r="F24" s="72"/>
      <c r="G24" s="72"/>
      <c r="H24" s="72"/>
      <c r="I24" s="72"/>
      <c r="J24" s="72"/>
      <c r="K24" s="72"/>
      <c r="L24" s="72"/>
      <c r="M24" s="72"/>
      <c r="N24" s="72"/>
      <c r="O24" s="72"/>
      <c r="P24" s="72"/>
      <c r="Q24" s="188" t="s">
        <v>191</v>
      </c>
      <c r="R24" s="152">
        <f t="shared" ref="R24:AC24" si="20">AVERAGE(R30:R32)</f>
        <v>0</v>
      </c>
      <c r="S24" s="152">
        <f t="shared" si="20"/>
        <v>4.916666666666667</v>
      </c>
      <c r="T24" s="152">
        <f t="shared" si="20"/>
        <v>14.416666666666666</v>
      </c>
      <c r="U24" s="152">
        <f t="shared" si="20"/>
        <v>21</v>
      </c>
      <c r="V24" s="152">
        <f t="shared" si="20"/>
        <v>19.444444444444443</v>
      </c>
      <c r="W24" s="152">
        <f t="shared" si="20"/>
        <v>27.11</v>
      </c>
      <c r="X24" s="152">
        <f t="shared" si="20"/>
        <v>29</v>
      </c>
      <c r="Y24" s="152">
        <f t="shared" si="20"/>
        <v>30.776666666666667</v>
      </c>
      <c r="Z24" s="152">
        <f t="shared" si="20"/>
        <v>27.111111111111111</v>
      </c>
      <c r="AA24" s="152">
        <f t="shared" si="20"/>
        <v>34.777777777777779</v>
      </c>
      <c r="AB24" s="152">
        <f t="shared" si="20"/>
        <v>34.777777777777779</v>
      </c>
      <c r="AC24" s="152">
        <f t="shared" si="20"/>
        <v>32.111111111111114</v>
      </c>
      <c r="AD24" s="101"/>
      <c r="AE24" s="141"/>
      <c r="AF24" s="76"/>
      <c r="AG24" s="76"/>
      <c r="AH24" s="76"/>
      <c r="AI24" s="76"/>
      <c r="AJ24" s="76"/>
      <c r="AK24" s="76"/>
      <c r="AL24" s="76"/>
      <c r="AM24" s="76"/>
    </row>
    <row r="25" spans="1:41" x14ac:dyDescent="0.2">
      <c r="B25" s="72"/>
      <c r="C25" s="72"/>
      <c r="D25" s="72"/>
      <c r="E25" s="72"/>
      <c r="F25" s="72"/>
      <c r="G25" s="72"/>
      <c r="H25" s="72"/>
      <c r="I25" s="72"/>
      <c r="J25" s="72"/>
      <c r="K25" s="72"/>
      <c r="L25" s="79"/>
      <c r="M25" s="79"/>
      <c r="N25" s="79"/>
      <c r="O25" s="72"/>
      <c r="P25" s="72"/>
      <c r="Q25" s="188" t="s">
        <v>166</v>
      </c>
      <c r="R25" s="136">
        <f t="shared" ref="R25:AC25" si="21">STDEV(R30:R32)/SQRT(COUNT(R30:R32))</f>
        <v>0</v>
      </c>
      <c r="S25" s="136">
        <f t="shared" si="21"/>
        <v>0.36324157862839057</v>
      </c>
      <c r="T25" s="136">
        <f t="shared" si="21"/>
        <v>2.9309175658448283</v>
      </c>
      <c r="U25" s="136">
        <f t="shared" si="21"/>
        <v>1</v>
      </c>
      <c r="V25" s="136">
        <f t="shared" si="21"/>
        <v>2.7844364635870429</v>
      </c>
      <c r="W25" s="136">
        <f t="shared" si="21"/>
        <v>1.2199999999999991</v>
      </c>
      <c r="X25" s="136">
        <f t="shared" si="21"/>
        <v>1.0722095566321603</v>
      </c>
      <c r="Y25" s="136">
        <f t="shared" si="21"/>
        <v>1.223333333333334</v>
      </c>
      <c r="Z25" s="136">
        <f t="shared" si="21"/>
        <v>2.2470831573507515</v>
      </c>
      <c r="AA25" s="136">
        <f t="shared" si="21"/>
        <v>2.1198648920376564</v>
      </c>
      <c r="AB25" s="136">
        <f t="shared" si="21"/>
        <v>0.29397236789606596</v>
      </c>
      <c r="AC25" s="136">
        <f t="shared" si="21"/>
        <v>2.9397236789606271</v>
      </c>
      <c r="AD25" s="101"/>
      <c r="AE25" s="101"/>
      <c r="AF25" s="76"/>
      <c r="AG25" s="76"/>
      <c r="AH25" s="76"/>
      <c r="AI25" s="76"/>
      <c r="AJ25" s="76"/>
      <c r="AK25" s="76"/>
      <c r="AL25" s="76"/>
      <c r="AM25" s="76"/>
    </row>
    <row r="26" spans="1:41" ht="15.75" x14ac:dyDescent="0.25">
      <c r="B26" s="174" t="s">
        <v>101</v>
      </c>
      <c r="C26" s="173"/>
      <c r="D26" s="173"/>
      <c r="E26" s="173"/>
      <c r="F26" s="173"/>
      <c r="G26" s="173"/>
      <c r="H26" s="173"/>
      <c r="I26" s="173"/>
      <c r="J26" s="173"/>
      <c r="K26" s="173"/>
      <c r="L26" s="171"/>
      <c r="M26" s="231"/>
      <c r="N26" s="56"/>
      <c r="P26" s="72"/>
      <c r="Q26" s="188" t="s">
        <v>190</v>
      </c>
      <c r="R26" s="152">
        <f t="shared" ref="R26:AC26" si="22">AVERAGE(R33:R35)</f>
        <v>0</v>
      </c>
      <c r="S26" s="152">
        <f t="shared" si="22"/>
        <v>1.6666666666666667</v>
      </c>
      <c r="T26" s="152">
        <f t="shared" si="22"/>
        <v>3.6944444444444446</v>
      </c>
      <c r="U26" s="152">
        <f t="shared" si="22"/>
        <v>12</v>
      </c>
      <c r="V26" s="152">
        <f t="shared" si="22"/>
        <v>15.333333333333334</v>
      </c>
      <c r="W26" s="152">
        <f t="shared" si="22"/>
        <v>14</v>
      </c>
      <c r="X26" s="152">
        <f t="shared" si="22"/>
        <v>11.329999999999998</v>
      </c>
      <c r="Y26" s="152">
        <f t="shared" si="22"/>
        <v>13.719999999999999</v>
      </c>
      <c r="Z26" s="152">
        <f t="shared" si="22"/>
        <v>10.333333333333334</v>
      </c>
      <c r="AA26" s="152">
        <f t="shared" si="22"/>
        <v>18.888888888888889</v>
      </c>
      <c r="AB26" s="152">
        <f t="shared" si="22"/>
        <v>18</v>
      </c>
      <c r="AC26" s="152">
        <f t="shared" si="22"/>
        <v>16.444444444444443</v>
      </c>
      <c r="AD26" s="101"/>
      <c r="AE26" s="101"/>
      <c r="AF26" s="76"/>
      <c r="AG26" s="97"/>
      <c r="AH26" s="97"/>
      <c r="AI26" s="97"/>
      <c r="AJ26" s="76"/>
      <c r="AK26" s="76"/>
      <c r="AL26" s="76"/>
      <c r="AM26" s="76"/>
    </row>
    <row r="27" spans="1:41" x14ac:dyDescent="0.2">
      <c r="B27" s="169" t="s">
        <v>0</v>
      </c>
      <c r="C27" s="168">
        <v>37412</v>
      </c>
      <c r="D27" s="164">
        <v>37823</v>
      </c>
      <c r="E27" s="164">
        <v>38602</v>
      </c>
      <c r="F27" s="164">
        <v>39954</v>
      </c>
      <c r="G27" s="164">
        <v>40088</v>
      </c>
      <c r="H27" s="164">
        <v>40345</v>
      </c>
      <c r="I27" s="167">
        <v>40491</v>
      </c>
      <c r="J27" s="199">
        <v>40701</v>
      </c>
      <c r="K27" s="167">
        <v>40840</v>
      </c>
      <c r="L27" s="199">
        <v>41046</v>
      </c>
      <c r="M27" s="167">
        <v>41208</v>
      </c>
      <c r="N27" s="230">
        <v>41430</v>
      </c>
      <c r="P27" s="72"/>
      <c r="Q27" s="188" t="s">
        <v>166</v>
      </c>
      <c r="R27" s="136">
        <f t="shared" ref="R27:AC27" si="23">STDEV(R33:R35)/SQRT(COUNT(R33:R35))</f>
        <v>0</v>
      </c>
      <c r="S27" s="136">
        <f t="shared" si="23"/>
        <v>1.1666666666666667</v>
      </c>
      <c r="T27" s="136">
        <f t="shared" si="23"/>
        <v>1.6017448048153884</v>
      </c>
      <c r="U27" s="136">
        <f t="shared" si="23"/>
        <v>1.5275252316519468</v>
      </c>
      <c r="V27" s="136">
        <f t="shared" si="23"/>
        <v>2.9627314724385285</v>
      </c>
      <c r="W27" s="130">
        <f t="shared" si="23"/>
        <v>3.2015048544916049</v>
      </c>
      <c r="X27" s="136">
        <f t="shared" si="23"/>
        <v>4.5092497528228961</v>
      </c>
      <c r="Y27" s="136">
        <f t="shared" si="23"/>
        <v>4.9534937165600592</v>
      </c>
      <c r="Z27" s="136">
        <f t="shared" si="23"/>
        <v>4.0414518843273806</v>
      </c>
      <c r="AA27" s="136">
        <f t="shared" si="23"/>
        <v>3.78267656234426</v>
      </c>
      <c r="AB27" s="136">
        <f t="shared" si="23"/>
        <v>0.57735026918962584</v>
      </c>
      <c r="AC27" s="136">
        <f t="shared" si="23"/>
        <v>4.5106184733743211</v>
      </c>
      <c r="AD27" s="101"/>
      <c r="AE27" s="229" t="s">
        <v>0</v>
      </c>
      <c r="AF27" s="228" t="s">
        <v>1</v>
      </c>
      <c r="AG27" s="227" t="s">
        <v>189</v>
      </c>
      <c r="AH27" s="226" t="s">
        <v>0</v>
      </c>
      <c r="AI27" s="226" t="s">
        <v>1</v>
      </c>
      <c r="AJ27" s="225" t="s">
        <v>188</v>
      </c>
      <c r="AK27" s="76"/>
      <c r="AL27" s="76"/>
      <c r="AM27" s="76"/>
    </row>
    <row r="28" spans="1:41" x14ac:dyDescent="0.2">
      <c r="B28" s="66" t="s">
        <v>171</v>
      </c>
      <c r="C28" s="162">
        <f t="shared" ref="C28:N28" si="24">AVERAGE(C30,C32,C34)</f>
        <v>0</v>
      </c>
      <c r="D28" s="162">
        <f t="shared" si="24"/>
        <v>2.5833333333333335</v>
      </c>
      <c r="E28" s="162">
        <f t="shared" si="24"/>
        <v>8.4259259259259256</v>
      </c>
      <c r="F28" s="162">
        <f t="shared" si="24"/>
        <v>15.147777777777776</v>
      </c>
      <c r="G28" s="162">
        <f t="shared" si="24"/>
        <v>15.481481481481481</v>
      </c>
      <c r="H28" s="162">
        <f t="shared" si="24"/>
        <v>19.461111111111109</v>
      </c>
      <c r="I28" s="162">
        <f t="shared" si="24"/>
        <v>20.556666666666668</v>
      </c>
      <c r="J28" s="136">
        <f t="shared" si="24"/>
        <v>19.592222222222222</v>
      </c>
      <c r="K28" s="136">
        <f t="shared" si="24"/>
        <v>21.814814814814813</v>
      </c>
      <c r="L28" s="136">
        <f t="shared" si="24"/>
        <v>21.037037037037038</v>
      </c>
      <c r="M28" s="162">
        <f t="shared" si="24"/>
        <v>26.888888888888889</v>
      </c>
      <c r="N28" s="162">
        <f t="shared" si="24"/>
        <v>25.296296296296301</v>
      </c>
      <c r="P28" s="72"/>
      <c r="Q28" s="184" t="s">
        <v>167</v>
      </c>
      <c r="R28" s="148">
        <f t="shared" ref="R28:AC28" si="25">AVERAGE(R30:R35)</f>
        <v>0</v>
      </c>
      <c r="S28" s="148">
        <f t="shared" si="25"/>
        <v>3.2916666666666665</v>
      </c>
      <c r="T28" s="148">
        <f t="shared" si="25"/>
        <v>9.0555555555555554</v>
      </c>
      <c r="U28" s="148">
        <f t="shared" si="25"/>
        <v>16.5</v>
      </c>
      <c r="V28" s="148">
        <f t="shared" si="25"/>
        <v>17.388888888888889</v>
      </c>
      <c r="W28" s="142">
        <f t="shared" si="25"/>
        <v>20.555</v>
      </c>
      <c r="X28" s="148">
        <f t="shared" si="25"/>
        <v>20.164999999999999</v>
      </c>
      <c r="Y28" s="148">
        <f t="shared" si="25"/>
        <v>22.248333333333335</v>
      </c>
      <c r="Z28" s="148">
        <f t="shared" si="25"/>
        <v>18.722222222222218</v>
      </c>
      <c r="AA28" s="148">
        <f t="shared" si="25"/>
        <v>26.833333333333339</v>
      </c>
      <c r="AB28" s="148">
        <f t="shared" si="25"/>
        <v>26.388888888888889</v>
      </c>
      <c r="AC28" s="148">
        <f t="shared" si="25"/>
        <v>24.277777777777782</v>
      </c>
      <c r="AD28" s="101"/>
      <c r="AE28" s="224">
        <v>37210</v>
      </c>
      <c r="AF28" s="72">
        <v>0</v>
      </c>
      <c r="AG28" s="214">
        <v>0</v>
      </c>
      <c r="AH28" s="65"/>
      <c r="AI28" s="67"/>
      <c r="AJ28" s="65"/>
      <c r="AK28" s="76"/>
      <c r="AL28" s="76"/>
      <c r="AM28" s="76"/>
    </row>
    <row r="29" spans="1:41" x14ac:dyDescent="0.2">
      <c r="B29" s="85" t="s">
        <v>166</v>
      </c>
      <c r="C29" s="130">
        <f t="shared" ref="C29:H29" si="26">STDEV(C30,C32,C34)/SQRT(COUNT(C30,C32,C34))</f>
        <v>0</v>
      </c>
      <c r="D29" s="130">
        <f t="shared" si="26"/>
        <v>0.75614764382312238</v>
      </c>
      <c r="E29" s="130">
        <f t="shared" si="26"/>
        <v>0.73865446945108004</v>
      </c>
      <c r="F29" s="130">
        <f t="shared" si="26"/>
        <v>1.4133652162721086</v>
      </c>
      <c r="G29" s="130">
        <f t="shared" si="26"/>
        <v>0.91249518479666036</v>
      </c>
      <c r="H29" s="130">
        <f t="shared" si="26"/>
        <v>1.8552691062997242</v>
      </c>
      <c r="I29" s="130"/>
      <c r="J29" s="130">
        <f>STDEV(J30,J32,J34)/SQRT(COUNT(J30,J32,J34))</f>
        <v>2.5344597885452931</v>
      </c>
      <c r="K29" s="130">
        <f>STDEV(K30,K32,K34)/SQRT(COUNT(K30,K32,K34))</f>
        <v>2.0928383991980186</v>
      </c>
      <c r="L29" s="130">
        <f>STDEV(L30,L32,L34)/SQRT(COUNT(L30,L32,L34))</f>
        <v>1.9301946993770798</v>
      </c>
      <c r="M29" s="130">
        <f>STDEV(M30,M32,M34)/SQRT(COUNT(M30,M32,M34))</f>
        <v>3.2451293036689304</v>
      </c>
      <c r="N29" s="130">
        <f>STDEV(N30,N32,N34)/SQRT(COUNT(N30,N32,N34))</f>
        <v>2.2989828967168089</v>
      </c>
      <c r="P29" s="72"/>
      <c r="Q29" s="179" t="s">
        <v>166</v>
      </c>
      <c r="R29" s="144">
        <f t="shared" ref="R29:AC29" si="27">STDEV(R30:R35)/SQRT(COUNT(R30:R35))</f>
        <v>0</v>
      </c>
      <c r="S29" s="144">
        <f t="shared" si="27"/>
        <v>0.90925030168326648</v>
      </c>
      <c r="T29" s="144">
        <f t="shared" si="27"/>
        <v>2.8247965074748267</v>
      </c>
      <c r="U29" s="144">
        <f t="shared" si="27"/>
        <v>2.1717888172349231</v>
      </c>
      <c r="V29" s="144">
        <f t="shared" si="27"/>
        <v>2.0374578689880289</v>
      </c>
      <c r="W29" s="144">
        <f t="shared" si="27"/>
        <v>3.3077502424860707</v>
      </c>
      <c r="X29" s="144">
        <f t="shared" si="27"/>
        <v>4.4618424819051334</v>
      </c>
      <c r="Y29" s="144">
        <f t="shared" si="27"/>
        <v>4.4444597846957459</v>
      </c>
      <c r="Z29" s="144">
        <f t="shared" si="27"/>
        <v>4.283834096682698</v>
      </c>
      <c r="AA29" s="144">
        <f t="shared" si="27"/>
        <v>4.0476330531970461</v>
      </c>
      <c r="AB29" s="144">
        <f t="shared" si="27"/>
        <v>3.7627970946237066</v>
      </c>
      <c r="AC29" s="144">
        <f t="shared" si="27"/>
        <v>4.2508532186397252</v>
      </c>
      <c r="AD29" s="76"/>
      <c r="AE29" s="220">
        <v>37412</v>
      </c>
      <c r="AF29" s="196">
        <f t="shared" ref="AF29:AF41" si="28">AE29-$AE$28</f>
        <v>202</v>
      </c>
      <c r="AG29" s="202">
        <v>0</v>
      </c>
      <c r="AH29" s="224">
        <v>37210</v>
      </c>
      <c r="AI29" s="75">
        <v>0</v>
      </c>
      <c r="AJ29" s="203">
        <v>0</v>
      </c>
      <c r="AK29" s="76"/>
      <c r="AL29" s="76"/>
      <c r="AM29" s="76"/>
    </row>
    <row r="30" spans="1:41" x14ac:dyDescent="0.2">
      <c r="B30" s="188" t="s">
        <v>187</v>
      </c>
      <c r="C30" s="152">
        <f t="shared" ref="C30:H30" si="29">AVERAGE(C38:C40)</f>
        <v>0</v>
      </c>
      <c r="D30" s="152">
        <f t="shared" si="29"/>
        <v>4</v>
      </c>
      <c r="E30" s="152">
        <f t="shared" si="29"/>
        <v>9.6666666666666661</v>
      </c>
      <c r="F30" s="152">
        <f t="shared" si="29"/>
        <v>12.446666666666667</v>
      </c>
      <c r="G30" s="152">
        <f t="shared" si="29"/>
        <v>13.666666666666666</v>
      </c>
      <c r="H30" s="152">
        <f t="shared" si="29"/>
        <v>17.053333333333331</v>
      </c>
      <c r="I30" s="152"/>
      <c r="J30" s="152">
        <f>AVERAGE(J38:J40)</f>
        <v>17.996666666666666</v>
      </c>
      <c r="K30" s="152">
        <f>AVERAGE(K38:K40)</f>
        <v>26</v>
      </c>
      <c r="L30" s="152">
        <f>AVERAGE(L38:L40)</f>
        <v>24.888888888888889</v>
      </c>
      <c r="M30" s="152">
        <f>AVERAGE(M38:M40)</f>
        <v>30.777777777777782</v>
      </c>
      <c r="N30" s="152">
        <f>AVERAGE(N38:N40)</f>
        <v>29.555555555555557</v>
      </c>
      <c r="P30" s="72"/>
      <c r="Q30" s="66" t="s">
        <v>128</v>
      </c>
      <c r="R30" s="136">
        <v>0</v>
      </c>
      <c r="S30" s="135">
        <v>5.5</v>
      </c>
      <c r="T30" s="135">
        <v>11</v>
      </c>
      <c r="U30" s="135">
        <v>19</v>
      </c>
      <c r="V30" s="135">
        <v>25</v>
      </c>
      <c r="W30" s="135">
        <v>24.67</v>
      </c>
      <c r="X30" s="135">
        <v>30.67</v>
      </c>
      <c r="Y30" s="135">
        <v>32</v>
      </c>
      <c r="Z30" s="135">
        <v>26.333333333333332</v>
      </c>
      <c r="AA30" s="135">
        <v>39</v>
      </c>
      <c r="AB30" s="64">
        <v>35.333333333333336</v>
      </c>
      <c r="AC30" s="178">
        <v>31</v>
      </c>
      <c r="AD30" s="76"/>
      <c r="AE30" s="220">
        <v>37824</v>
      </c>
      <c r="AF30" s="196">
        <f t="shared" si="28"/>
        <v>614</v>
      </c>
      <c r="AG30" s="202">
        <v>2.9027777777777777</v>
      </c>
      <c r="AH30" s="220">
        <v>37412</v>
      </c>
      <c r="AI30" s="193">
        <f t="shared" ref="AI30:AI41" si="30">AH30-$AE$28</f>
        <v>202</v>
      </c>
      <c r="AJ30" s="204">
        <v>0</v>
      </c>
      <c r="AK30" s="76"/>
      <c r="AL30" s="76"/>
      <c r="AM30" s="76"/>
    </row>
    <row r="31" spans="1:41" x14ac:dyDescent="0.2">
      <c r="B31" s="188" t="s">
        <v>166</v>
      </c>
      <c r="C31" s="136">
        <f t="shared" ref="C31:H31" si="31">STDEV(C38:C40)/SQRT(COUNT(C38:C40))</f>
        <v>0</v>
      </c>
      <c r="D31" s="136">
        <f t="shared" si="31"/>
        <v>0.52041649986653316</v>
      </c>
      <c r="E31" s="136">
        <f t="shared" si="31"/>
        <v>0.66666666666666674</v>
      </c>
      <c r="F31" s="136">
        <f t="shared" si="31"/>
        <v>1.3088969062195472</v>
      </c>
      <c r="G31" s="136">
        <f t="shared" si="31"/>
        <v>0.50917507721731592</v>
      </c>
      <c r="H31" s="136">
        <f t="shared" si="31"/>
        <v>2.4538835433745523</v>
      </c>
      <c r="I31" s="136"/>
      <c r="J31" s="136">
        <f>STDEV(J38:J40)/SQRT(COUNT(J38:J40))</f>
        <v>1.7638342073763975</v>
      </c>
      <c r="K31" s="136">
        <f>STDEV(K38:K40)/SQRT(COUNT(K38:K40))</f>
        <v>2.5458753860865713</v>
      </c>
      <c r="L31" s="136">
        <f>STDEV(L38:L40)/SQRT(COUNT(L38:L40))</f>
        <v>2.9834936849105604</v>
      </c>
      <c r="M31" s="136">
        <f>STDEV(M38:M40)/SQRT(COUNT(M38:M40))</f>
        <v>3.273537747256924</v>
      </c>
      <c r="N31" s="136">
        <f>STDEV(N38:N40)/SQRT(COUNT(N38:N40))</f>
        <v>1.96575622366157</v>
      </c>
      <c r="P31" s="72"/>
      <c r="Q31" s="74" t="s">
        <v>129</v>
      </c>
      <c r="R31" s="136">
        <v>0</v>
      </c>
      <c r="S31" s="135">
        <v>4.25</v>
      </c>
      <c r="T31" s="135">
        <v>12</v>
      </c>
      <c r="U31" s="135">
        <v>22</v>
      </c>
      <c r="V31" s="135">
        <v>17</v>
      </c>
      <c r="W31" s="135">
        <v>28.33</v>
      </c>
      <c r="X31" s="135">
        <v>27</v>
      </c>
      <c r="Y31" s="135">
        <v>28.33</v>
      </c>
      <c r="Z31" s="135">
        <v>23.666666666666668</v>
      </c>
      <c r="AA31" s="135">
        <v>33</v>
      </c>
      <c r="AB31" s="72">
        <v>34.333333333333336</v>
      </c>
      <c r="AC31" s="135">
        <v>27.666666666666668</v>
      </c>
      <c r="AD31" s="105"/>
      <c r="AE31" s="220">
        <v>38602</v>
      </c>
      <c r="AF31" s="196">
        <f t="shared" si="28"/>
        <v>1392</v>
      </c>
      <c r="AG31" s="202">
        <v>6.9583333333333339</v>
      </c>
      <c r="AH31" s="220">
        <v>37824</v>
      </c>
      <c r="AI31" s="193">
        <f t="shared" si="30"/>
        <v>614</v>
      </c>
      <c r="AJ31" s="204">
        <v>3.291666666666667</v>
      </c>
      <c r="AK31" s="76"/>
      <c r="AL31" s="76"/>
      <c r="AM31" s="76"/>
    </row>
    <row r="32" spans="1:41" x14ac:dyDescent="0.2">
      <c r="B32" s="188" t="s">
        <v>186</v>
      </c>
      <c r="C32" s="152">
        <f t="shared" ref="C32:H32" si="32">AVERAGE(C41:C43)</f>
        <v>0</v>
      </c>
      <c r="D32" s="152">
        <f t="shared" si="32"/>
        <v>1.4166666666666667</v>
      </c>
      <c r="E32" s="152">
        <f t="shared" si="32"/>
        <v>8.5</v>
      </c>
      <c r="F32" s="152">
        <f t="shared" si="32"/>
        <v>15.776666666666666</v>
      </c>
      <c r="G32" s="152">
        <f t="shared" si="32"/>
        <v>16.222222222222221</v>
      </c>
      <c r="H32" s="152">
        <f t="shared" si="32"/>
        <v>18.22</v>
      </c>
      <c r="I32" s="152"/>
      <c r="J32" s="152">
        <f>AVERAGE(J41:J43)</f>
        <v>16.223333333333333</v>
      </c>
      <c r="K32" s="152">
        <f>AVERAGE(K41:K43)</f>
        <v>19.777777777777775</v>
      </c>
      <c r="L32" s="152">
        <f>AVERAGE(L41:L43)</f>
        <v>18.888888888888889</v>
      </c>
      <c r="M32" s="152">
        <f>AVERAGE(M41:M43)</f>
        <v>29.444444444444443</v>
      </c>
      <c r="N32" s="152">
        <f>AVERAGE(N41:N43)</f>
        <v>24.666666666666668</v>
      </c>
      <c r="P32" s="72"/>
      <c r="Q32" s="74" t="s">
        <v>130</v>
      </c>
      <c r="R32" s="136">
        <v>0</v>
      </c>
      <c r="S32" s="135">
        <v>5</v>
      </c>
      <c r="T32" s="135">
        <v>20.25</v>
      </c>
      <c r="U32" s="135">
        <v>22</v>
      </c>
      <c r="V32" s="135">
        <v>16.333333333333332</v>
      </c>
      <c r="W32" s="135">
        <v>28.33</v>
      </c>
      <c r="X32" s="135">
        <v>29.33</v>
      </c>
      <c r="Y32" s="135">
        <v>32</v>
      </c>
      <c r="Z32" s="135">
        <v>31.333333333333332</v>
      </c>
      <c r="AA32" s="135">
        <v>32.333333333333336</v>
      </c>
      <c r="AB32" s="72">
        <v>34.666666666666664</v>
      </c>
      <c r="AC32" s="135">
        <v>37.666666666666664</v>
      </c>
      <c r="AD32" s="101"/>
      <c r="AE32" s="220">
        <v>39723</v>
      </c>
      <c r="AF32" s="196">
        <f t="shared" si="28"/>
        <v>2513</v>
      </c>
      <c r="AG32" s="203">
        <v>13.08</v>
      </c>
      <c r="AH32" s="220">
        <v>38602</v>
      </c>
      <c r="AI32" s="193">
        <f t="shared" si="30"/>
        <v>1392</v>
      </c>
      <c r="AJ32" s="204">
        <v>9.0555555555555554</v>
      </c>
      <c r="AK32" s="76"/>
      <c r="AL32" s="76"/>
      <c r="AM32" s="76"/>
    </row>
    <row r="33" spans="2:39" x14ac:dyDescent="0.2">
      <c r="B33" s="188" t="s">
        <v>166</v>
      </c>
      <c r="C33" s="136">
        <f t="shared" ref="C33:H33" si="33">STDEV(C41:C43)/SQRT(COUNT(C41:C43))</f>
        <v>0</v>
      </c>
      <c r="D33" s="136">
        <f t="shared" si="33"/>
        <v>0.41666666666666674</v>
      </c>
      <c r="E33" s="136">
        <f t="shared" si="33"/>
        <v>1.7017148213885114</v>
      </c>
      <c r="F33" s="136">
        <f t="shared" si="33"/>
        <v>2.2970730167855886</v>
      </c>
      <c r="G33" s="136">
        <f t="shared" si="33"/>
        <v>1.5436048877166517</v>
      </c>
      <c r="H33" s="136">
        <f t="shared" si="33"/>
        <v>0.58773576829501639</v>
      </c>
      <c r="I33" s="136"/>
      <c r="J33" s="136">
        <f>STDEV(J41:J43)/SQRT(COUNT(J41:J43))</f>
        <v>1.4443606813319787</v>
      </c>
      <c r="K33" s="136">
        <f>STDEV(K41:K43)/SQRT(COUNT(K41:K43))</f>
        <v>2.2305399888760853</v>
      </c>
      <c r="L33" s="136">
        <f>STDEV(L41:L43)/SQRT(COUNT(L41:L43))</f>
        <v>1.1758894715842623</v>
      </c>
      <c r="M33" s="136">
        <f>STDEV(M41:M43)/SQRT(COUNT(M41:M43))</f>
        <v>6.5385844354686675</v>
      </c>
      <c r="N33" s="136">
        <f>STDEV(N41:N43)/SQRT(COUNT(N41:N43))</f>
        <v>2.2194427061598017</v>
      </c>
      <c r="P33" s="72"/>
      <c r="Q33" s="74" t="s">
        <v>131</v>
      </c>
      <c r="R33" s="136">
        <v>0</v>
      </c>
      <c r="S33" s="135">
        <v>0.5</v>
      </c>
      <c r="T33" s="135">
        <v>6.75</v>
      </c>
      <c r="U33" s="135">
        <v>10</v>
      </c>
      <c r="V33" s="135">
        <v>11</v>
      </c>
      <c r="W33" s="135">
        <v>7.67</v>
      </c>
      <c r="X33" s="135">
        <v>6.33</v>
      </c>
      <c r="Y33" s="135">
        <v>6.83</v>
      </c>
      <c r="Z33" s="135">
        <v>5.333333333333333</v>
      </c>
      <c r="AA33" s="135">
        <v>11.333333333333334</v>
      </c>
      <c r="AB33" s="72">
        <v>19</v>
      </c>
      <c r="AC33" s="135">
        <v>10.666666666666666</v>
      </c>
      <c r="AD33" s="223"/>
      <c r="AE33" s="222">
        <v>40086</v>
      </c>
      <c r="AF33" s="196">
        <f t="shared" si="28"/>
        <v>2876</v>
      </c>
      <c r="AG33" s="187">
        <f>V11</f>
        <v>14.555555555555557</v>
      </c>
      <c r="AH33" s="220">
        <v>39723</v>
      </c>
      <c r="AI33" s="193">
        <f t="shared" si="30"/>
        <v>2513</v>
      </c>
      <c r="AJ33" s="203">
        <v>16.5</v>
      </c>
      <c r="AK33" s="76"/>
      <c r="AL33" s="76"/>
      <c r="AM33" s="76"/>
    </row>
    <row r="34" spans="2:39" x14ac:dyDescent="0.2">
      <c r="B34" s="188" t="s">
        <v>185</v>
      </c>
      <c r="C34" s="152">
        <f t="shared" ref="C34:N34" si="34">AVERAGE(C44:C46)</f>
        <v>0</v>
      </c>
      <c r="D34" s="152">
        <f t="shared" si="34"/>
        <v>2.3333333333333335</v>
      </c>
      <c r="E34" s="152">
        <f t="shared" si="34"/>
        <v>7.1111111111111116</v>
      </c>
      <c r="F34" s="152">
        <f t="shared" si="34"/>
        <v>17.22</v>
      </c>
      <c r="G34" s="152">
        <f t="shared" si="34"/>
        <v>16.555555555555554</v>
      </c>
      <c r="H34" s="152">
        <f t="shared" si="34"/>
        <v>23.11</v>
      </c>
      <c r="I34" s="152">
        <f t="shared" si="34"/>
        <v>20.556666666666668</v>
      </c>
      <c r="J34" s="152">
        <f t="shared" si="34"/>
        <v>24.556666666666668</v>
      </c>
      <c r="K34" s="152">
        <f t="shared" si="34"/>
        <v>19.666666666666668</v>
      </c>
      <c r="L34" s="152">
        <f t="shared" si="34"/>
        <v>19.333333333333332</v>
      </c>
      <c r="M34" s="152">
        <f t="shared" si="34"/>
        <v>20.444444444444443</v>
      </c>
      <c r="N34" s="152">
        <f t="shared" si="34"/>
        <v>21.666666666666668</v>
      </c>
      <c r="P34" s="72"/>
      <c r="Q34" s="74" t="s">
        <v>132</v>
      </c>
      <c r="R34" s="136">
        <v>0</v>
      </c>
      <c r="S34" s="135">
        <v>0.5</v>
      </c>
      <c r="T34" s="135">
        <v>3</v>
      </c>
      <c r="U34" s="135">
        <v>11</v>
      </c>
      <c r="V34" s="135">
        <v>14</v>
      </c>
      <c r="W34" s="135">
        <v>16.329999999999998</v>
      </c>
      <c r="X34" s="135">
        <v>7.33</v>
      </c>
      <c r="Y34" s="135">
        <v>11</v>
      </c>
      <c r="Z34" s="135">
        <v>7.333333333333333</v>
      </c>
      <c r="AA34" s="135">
        <v>23</v>
      </c>
      <c r="AB34" s="72">
        <v>18</v>
      </c>
      <c r="AC34" s="135">
        <v>13.333333333333334</v>
      </c>
      <c r="AD34" s="101"/>
      <c r="AE34" s="220">
        <v>39954</v>
      </c>
      <c r="AF34" s="196">
        <f t="shared" si="28"/>
        <v>2744</v>
      </c>
      <c r="AG34" s="203">
        <v>14.56</v>
      </c>
      <c r="AH34" s="222">
        <v>40086</v>
      </c>
      <c r="AI34" s="193">
        <f t="shared" si="30"/>
        <v>2876</v>
      </c>
      <c r="AJ34" s="187">
        <f>V28</f>
        <v>17.388888888888889</v>
      </c>
      <c r="AK34" s="76"/>
      <c r="AL34" s="76"/>
      <c r="AM34" s="76"/>
    </row>
    <row r="35" spans="2:39" x14ac:dyDescent="0.2">
      <c r="B35" s="188" t="s">
        <v>166</v>
      </c>
      <c r="C35" s="136">
        <f t="shared" ref="C35:N35" si="35">STDEV(C44:C46)/SQRT(COUNT(C44:C46))</f>
        <v>0</v>
      </c>
      <c r="D35" s="136">
        <f t="shared" si="35"/>
        <v>0.30046260628866611</v>
      </c>
      <c r="E35" s="136">
        <f t="shared" si="35"/>
        <v>2.7307123838765572</v>
      </c>
      <c r="F35" s="136">
        <f t="shared" si="35"/>
        <v>0.48521472909767882</v>
      </c>
      <c r="G35" s="136">
        <f t="shared" si="35"/>
        <v>1.0599324460188284</v>
      </c>
      <c r="H35" s="136">
        <f t="shared" si="35"/>
        <v>2.1099999999999937</v>
      </c>
      <c r="I35" s="130">
        <f t="shared" si="35"/>
        <v>1.4942705392412858</v>
      </c>
      <c r="J35" s="130">
        <f t="shared" si="35"/>
        <v>0.11333333333333448</v>
      </c>
      <c r="K35" s="130">
        <f t="shared" si="35"/>
        <v>1.8358568490953755</v>
      </c>
      <c r="L35" s="136">
        <f t="shared" si="35"/>
        <v>0.96225044864937603</v>
      </c>
      <c r="M35" s="136">
        <f t="shared" si="35"/>
        <v>2.4062675364119652</v>
      </c>
      <c r="N35" s="136">
        <f t="shared" si="35"/>
        <v>1.5275252316519468</v>
      </c>
      <c r="P35" s="72"/>
      <c r="Q35" s="85" t="s">
        <v>133</v>
      </c>
      <c r="R35" s="130">
        <v>0</v>
      </c>
      <c r="S35" s="129">
        <v>4</v>
      </c>
      <c r="T35" s="129">
        <v>1.3333333333333333</v>
      </c>
      <c r="U35" s="129">
        <v>15</v>
      </c>
      <c r="V35" s="129">
        <v>21</v>
      </c>
      <c r="W35" s="129">
        <v>18</v>
      </c>
      <c r="X35" s="129">
        <v>20.329999999999998</v>
      </c>
      <c r="Y35" s="129">
        <v>23.33</v>
      </c>
      <c r="Z35" s="129">
        <v>18.333333333333332</v>
      </c>
      <c r="AA35" s="129">
        <v>22.333333333333332</v>
      </c>
      <c r="AB35" s="79">
        <v>17</v>
      </c>
      <c r="AC35" s="175">
        <v>25.333333333333332</v>
      </c>
      <c r="AD35" s="76"/>
      <c r="AE35" s="220">
        <v>40326</v>
      </c>
      <c r="AF35" s="196">
        <f t="shared" si="28"/>
        <v>3116</v>
      </c>
      <c r="AG35" s="72">
        <v>13.58</v>
      </c>
      <c r="AH35" s="220">
        <v>39954</v>
      </c>
      <c r="AI35" s="193">
        <f t="shared" si="30"/>
        <v>2744</v>
      </c>
      <c r="AJ35" s="203">
        <v>17.39</v>
      </c>
      <c r="AK35" s="76"/>
      <c r="AL35" s="76"/>
      <c r="AM35" s="76"/>
    </row>
    <row r="36" spans="2:39" x14ac:dyDescent="0.2">
      <c r="B36" s="184" t="s">
        <v>167</v>
      </c>
      <c r="C36" s="148">
        <f t="shared" ref="C36:N36" si="36">AVERAGE(C38:C46)</f>
        <v>0</v>
      </c>
      <c r="D36" s="148">
        <f t="shared" si="36"/>
        <v>2.5833333333333335</v>
      </c>
      <c r="E36" s="148">
        <f t="shared" si="36"/>
        <v>8.4259259259259256</v>
      </c>
      <c r="F36" s="148">
        <f t="shared" si="36"/>
        <v>15.147777777777776</v>
      </c>
      <c r="G36" s="148">
        <f t="shared" si="36"/>
        <v>15.481481481481479</v>
      </c>
      <c r="H36" s="148">
        <f t="shared" si="36"/>
        <v>19.461111111111109</v>
      </c>
      <c r="I36" s="148">
        <f t="shared" si="36"/>
        <v>20.556666666666668</v>
      </c>
      <c r="J36" s="142">
        <f t="shared" si="36"/>
        <v>19.592222222222219</v>
      </c>
      <c r="K36" s="142">
        <f t="shared" si="36"/>
        <v>21.814814814814817</v>
      </c>
      <c r="L36" s="148">
        <f t="shared" si="36"/>
        <v>21.037037037037038</v>
      </c>
      <c r="M36" s="148">
        <f t="shared" si="36"/>
        <v>26.888888888888893</v>
      </c>
      <c r="N36" s="148">
        <f t="shared" si="36"/>
        <v>25.296296296296291</v>
      </c>
      <c r="P36" s="72"/>
      <c r="Q36" s="72"/>
      <c r="R36" s="72"/>
      <c r="S36" s="72"/>
      <c r="T36" s="72"/>
      <c r="AD36" s="105"/>
      <c r="AE36" s="220">
        <v>40485</v>
      </c>
      <c r="AF36" s="196">
        <f t="shared" si="28"/>
        <v>3275</v>
      </c>
      <c r="AG36" s="72">
        <v>14.44</v>
      </c>
      <c r="AH36" s="220">
        <v>40326</v>
      </c>
      <c r="AI36" s="193">
        <f t="shared" si="30"/>
        <v>3116</v>
      </c>
      <c r="AJ36" s="73">
        <v>20.56</v>
      </c>
      <c r="AK36" s="76"/>
      <c r="AL36" s="76"/>
      <c r="AM36" s="76"/>
    </row>
    <row r="37" spans="2:39" x14ac:dyDescent="0.2">
      <c r="B37" s="179" t="s">
        <v>166</v>
      </c>
      <c r="C37" s="144">
        <f t="shared" ref="C37:N37" si="37">STDEV(C38:C46)/SQRT(COUNT(C38:C46))</f>
        <v>0</v>
      </c>
      <c r="D37" s="144">
        <f t="shared" si="37"/>
        <v>0.43301270189221935</v>
      </c>
      <c r="E37" s="144">
        <f t="shared" si="37"/>
        <v>1.0179185943611746</v>
      </c>
      <c r="F37" s="144">
        <f t="shared" si="37"/>
        <v>1.0495234074169357</v>
      </c>
      <c r="G37" s="144">
        <f t="shared" si="37"/>
        <v>0.72245960011597665</v>
      </c>
      <c r="H37" s="144">
        <f t="shared" si="37"/>
        <v>1.3274395199075382</v>
      </c>
      <c r="I37" s="144">
        <f t="shared" si="37"/>
        <v>1.4942705392412858</v>
      </c>
      <c r="J37" s="144">
        <f t="shared" si="37"/>
        <v>1.4283029730123964</v>
      </c>
      <c r="K37" s="144">
        <f t="shared" si="37"/>
        <v>1.5266269515203617</v>
      </c>
      <c r="L37" s="144">
        <f t="shared" si="37"/>
        <v>1.365858438117465</v>
      </c>
      <c r="M37" s="144">
        <f t="shared" si="37"/>
        <v>2.7515427771199477</v>
      </c>
      <c r="N37" s="144">
        <f t="shared" si="37"/>
        <v>1.4994283318516484</v>
      </c>
      <c r="P37" s="72"/>
      <c r="Q37" s="72"/>
      <c r="R37" s="72"/>
      <c r="S37" s="72"/>
      <c r="T37" s="72"/>
      <c r="AD37" s="101"/>
      <c r="AE37" s="220">
        <v>40700</v>
      </c>
      <c r="AF37" s="196">
        <f t="shared" si="28"/>
        <v>3490</v>
      </c>
      <c r="AG37" s="72">
        <v>18.78</v>
      </c>
      <c r="AH37" s="220">
        <v>40485</v>
      </c>
      <c r="AI37" s="193">
        <f t="shared" si="30"/>
        <v>3275</v>
      </c>
      <c r="AJ37" s="73">
        <v>20.170000000000002</v>
      </c>
      <c r="AK37" s="105"/>
      <c r="AL37" s="105"/>
      <c r="AM37" s="76"/>
    </row>
    <row r="38" spans="2:39" x14ac:dyDescent="0.2">
      <c r="B38" s="66" t="s">
        <v>103</v>
      </c>
      <c r="C38" s="136">
        <v>0</v>
      </c>
      <c r="D38" s="135">
        <v>4.25</v>
      </c>
      <c r="E38" s="135">
        <v>11</v>
      </c>
      <c r="F38" s="135">
        <v>11.67</v>
      </c>
      <c r="G38" s="135">
        <v>14</v>
      </c>
      <c r="H38" s="135">
        <v>17</v>
      </c>
      <c r="I38" s="207"/>
      <c r="J38" s="207">
        <v>21.33</v>
      </c>
      <c r="K38" s="135">
        <v>31</v>
      </c>
      <c r="L38" s="135">
        <v>27</v>
      </c>
      <c r="M38" s="135">
        <v>36.333333333333336</v>
      </c>
      <c r="N38" s="64">
        <v>31</v>
      </c>
      <c r="P38" s="72"/>
      <c r="Q38" s="72"/>
      <c r="R38" s="72"/>
      <c r="S38" s="72"/>
      <c r="T38" s="72"/>
      <c r="AD38" s="101"/>
      <c r="AE38" s="220">
        <v>40833</v>
      </c>
      <c r="AF38" s="196">
        <f t="shared" si="28"/>
        <v>3623</v>
      </c>
      <c r="AG38" s="187">
        <v>17</v>
      </c>
      <c r="AH38" s="220">
        <v>40700</v>
      </c>
      <c r="AI38" s="193">
        <f t="shared" si="30"/>
        <v>3490</v>
      </c>
      <c r="AJ38" s="73">
        <v>22.25</v>
      </c>
      <c r="AK38" s="101"/>
      <c r="AL38" s="101"/>
      <c r="AM38" s="76"/>
    </row>
    <row r="39" spans="2:39" x14ac:dyDescent="0.2">
      <c r="B39" s="74" t="s">
        <v>104</v>
      </c>
      <c r="C39" s="136">
        <v>0</v>
      </c>
      <c r="D39" s="135">
        <v>4.75</v>
      </c>
      <c r="E39" s="135">
        <v>9</v>
      </c>
      <c r="F39" s="135">
        <v>15</v>
      </c>
      <c r="G39" s="135">
        <v>12.666666666666666</v>
      </c>
      <c r="H39" s="135">
        <v>12.83</v>
      </c>
      <c r="I39" s="207"/>
      <c r="J39" s="207">
        <v>15.33</v>
      </c>
      <c r="K39" s="135">
        <v>24.333333333333332</v>
      </c>
      <c r="L39" s="135">
        <v>19</v>
      </c>
      <c r="M39" s="135">
        <v>25</v>
      </c>
      <c r="N39" s="72">
        <v>25.666666666666668</v>
      </c>
      <c r="P39" s="72"/>
      <c r="Q39" s="72"/>
      <c r="R39" s="79"/>
      <c r="S39" s="79"/>
      <c r="T39" s="79"/>
      <c r="U39" s="79"/>
      <c r="V39" s="79"/>
      <c r="W39" s="79"/>
      <c r="X39" s="79"/>
      <c r="Y39" s="79"/>
      <c r="Z39" s="79"/>
      <c r="AD39" s="76"/>
      <c r="AE39" s="220">
        <v>41044</v>
      </c>
      <c r="AF39" s="196">
        <f t="shared" si="28"/>
        <v>3834</v>
      </c>
      <c r="AG39" s="73">
        <v>18.22</v>
      </c>
      <c r="AH39" s="220">
        <v>40833</v>
      </c>
      <c r="AI39" s="193">
        <f t="shared" si="30"/>
        <v>3623</v>
      </c>
      <c r="AJ39" s="73">
        <v>18.72</v>
      </c>
      <c r="AK39" s="101"/>
      <c r="AL39" s="101"/>
      <c r="AM39" s="76"/>
    </row>
    <row r="40" spans="2:39" x14ac:dyDescent="0.2">
      <c r="B40" s="74" t="s">
        <v>105</v>
      </c>
      <c r="C40" s="136">
        <v>0</v>
      </c>
      <c r="D40" s="135">
        <v>3</v>
      </c>
      <c r="E40" s="135">
        <v>9</v>
      </c>
      <c r="F40" s="135">
        <v>10.67</v>
      </c>
      <c r="G40" s="135">
        <v>14.333333333333334</v>
      </c>
      <c r="H40" s="135">
        <v>21.33</v>
      </c>
      <c r="I40" s="207"/>
      <c r="J40" s="207">
        <v>17.329999999999998</v>
      </c>
      <c r="K40" s="135">
        <v>22.666666666666668</v>
      </c>
      <c r="L40" s="135">
        <v>28.666666666666668</v>
      </c>
      <c r="M40" s="135">
        <v>31</v>
      </c>
      <c r="N40" s="72">
        <v>32</v>
      </c>
      <c r="P40" s="72"/>
      <c r="Q40" s="73"/>
      <c r="R40" s="99" t="s">
        <v>184</v>
      </c>
      <c r="U40" s="65"/>
      <c r="X40" s="65"/>
      <c r="Z40" s="73"/>
      <c r="AD40" s="73"/>
      <c r="AE40" s="221">
        <v>41241</v>
      </c>
      <c r="AF40" s="196">
        <f t="shared" si="28"/>
        <v>4031</v>
      </c>
      <c r="AG40" s="187">
        <f>AB11</f>
        <v>20.444444444444443</v>
      </c>
      <c r="AH40" s="220">
        <v>41044</v>
      </c>
      <c r="AI40" s="193">
        <f t="shared" si="30"/>
        <v>3834</v>
      </c>
      <c r="AJ40" s="73">
        <v>26.39</v>
      </c>
      <c r="AK40" s="76"/>
      <c r="AL40" s="76"/>
      <c r="AM40" s="76"/>
    </row>
    <row r="41" spans="2:39" x14ac:dyDescent="0.2">
      <c r="B41" s="74" t="s">
        <v>106</v>
      </c>
      <c r="C41" s="136">
        <v>0</v>
      </c>
      <c r="D41" s="135">
        <v>1</v>
      </c>
      <c r="E41" s="135">
        <v>9.25</v>
      </c>
      <c r="F41" s="135">
        <v>11.33</v>
      </c>
      <c r="G41" s="135">
        <v>13.666666666666666</v>
      </c>
      <c r="H41" s="135">
        <v>18</v>
      </c>
      <c r="I41" s="207"/>
      <c r="J41" s="207">
        <v>13.67</v>
      </c>
      <c r="K41" s="135">
        <v>15.666666666666666</v>
      </c>
      <c r="L41" s="135">
        <v>20.666666666666668</v>
      </c>
      <c r="M41" s="135">
        <v>20</v>
      </c>
      <c r="N41" s="72">
        <v>21</v>
      </c>
      <c r="P41" s="72"/>
      <c r="Q41" s="73"/>
      <c r="R41" s="70" t="s">
        <v>0</v>
      </c>
      <c r="S41" s="73"/>
      <c r="T41" s="70" t="s">
        <v>1</v>
      </c>
      <c r="U41" s="219" t="s">
        <v>183</v>
      </c>
      <c r="V41" s="54" t="s">
        <v>0</v>
      </c>
      <c r="W41" s="197" t="s">
        <v>1</v>
      </c>
      <c r="X41" s="213" t="s">
        <v>182</v>
      </c>
      <c r="Y41" s="70" t="s">
        <v>1</v>
      </c>
      <c r="Z41" s="213" t="s">
        <v>181</v>
      </c>
      <c r="AD41" s="73"/>
      <c r="AE41" s="218">
        <v>41431</v>
      </c>
      <c r="AF41" s="190">
        <f t="shared" si="28"/>
        <v>4221</v>
      </c>
      <c r="AG41" s="189">
        <f>AC11</f>
        <v>21.722222222222225</v>
      </c>
      <c r="AH41" s="218">
        <v>41431</v>
      </c>
      <c r="AI41" s="190">
        <f t="shared" si="30"/>
        <v>4221</v>
      </c>
      <c r="AJ41" s="189">
        <f>AC28</f>
        <v>24.277777777777782</v>
      </c>
    </row>
    <row r="42" spans="2:39" x14ac:dyDescent="0.2">
      <c r="B42" s="74" t="s">
        <v>107</v>
      </c>
      <c r="C42" s="136">
        <v>0</v>
      </c>
      <c r="D42" s="135">
        <v>1</v>
      </c>
      <c r="E42" s="135">
        <v>11</v>
      </c>
      <c r="F42" s="135">
        <v>17</v>
      </c>
      <c r="G42" s="135">
        <v>19</v>
      </c>
      <c r="H42" s="135">
        <v>17.329999999999998</v>
      </c>
      <c r="I42" s="208"/>
      <c r="J42" s="211">
        <v>16.329999999999998</v>
      </c>
      <c r="K42" s="136">
        <v>23.333333333333332</v>
      </c>
      <c r="L42" s="136">
        <v>19.333333333333332</v>
      </c>
      <c r="M42" s="136">
        <v>26.333333333333332</v>
      </c>
      <c r="N42" s="210">
        <v>24.333333333333332</v>
      </c>
      <c r="P42" s="209"/>
      <c r="R42" s="216">
        <v>37210</v>
      </c>
      <c r="S42" s="217"/>
      <c r="T42" s="62">
        <v>0</v>
      </c>
      <c r="U42" s="214">
        <v>0</v>
      </c>
      <c r="X42" s="77"/>
      <c r="Z42" s="77"/>
      <c r="AD42" s="73"/>
      <c r="AE42" s="212" t="s">
        <v>180</v>
      </c>
      <c r="AF42" s="72"/>
      <c r="AG42" s="64">
        <f>AG74</f>
        <v>5.0218164272160205E-3</v>
      </c>
      <c r="AI42" s="64"/>
      <c r="AJ42" s="187">
        <f>AG97</f>
        <v>6.2218199001686115E-3</v>
      </c>
    </row>
    <row r="43" spans="2:39" x14ac:dyDescent="0.2">
      <c r="B43" s="74" t="s">
        <v>108</v>
      </c>
      <c r="C43" s="136">
        <v>0</v>
      </c>
      <c r="D43" s="135">
        <v>2.25</v>
      </c>
      <c r="E43" s="135">
        <v>5.25</v>
      </c>
      <c r="F43" s="135">
        <v>19</v>
      </c>
      <c r="G43" s="135">
        <v>16</v>
      </c>
      <c r="H43" s="135">
        <v>19.329999999999998</v>
      </c>
      <c r="I43" s="208"/>
      <c r="J43" s="211">
        <v>18.670000000000002</v>
      </c>
      <c r="K43" s="136">
        <v>20.333333333333332</v>
      </c>
      <c r="L43" s="136">
        <v>16.666666666666668</v>
      </c>
      <c r="M43" s="136">
        <v>42</v>
      </c>
      <c r="N43" s="210">
        <v>28.666666666666668</v>
      </c>
      <c r="P43" s="209"/>
      <c r="R43" s="194">
        <v>37412</v>
      </c>
      <c r="S43" s="196"/>
      <c r="T43" s="195">
        <f t="shared" ref="T43:T55" si="38">R43-$R$42</f>
        <v>202</v>
      </c>
      <c r="U43" s="202">
        <v>0</v>
      </c>
      <c r="V43" s="216">
        <v>37210</v>
      </c>
      <c r="W43" s="67">
        <v>0</v>
      </c>
      <c r="X43" s="215">
        <v>0</v>
      </c>
      <c r="Y43" s="67">
        <v>0</v>
      </c>
      <c r="Z43" s="214">
        <v>0</v>
      </c>
      <c r="AA43" s="72"/>
      <c r="AB43" s="72"/>
      <c r="AC43" s="72"/>
      <c r="AD43" s="213"/>
      <c r="AE43" s="212" t="s">
        <v>166</v>
      </c>
      <c r="AF43" s="72"/>
      <c r="AG43" s="72">
        <f>AH74</f>
        <v>2.1176814172320463E-4</v>
      </c>
      <c r="AI43" s="72"/>
      <c r="AJ43" s="73">
        <f>AH97</f>
        <v>3.3017545743603457E-4</v>
      </c>
    </row>
    <row r="44" spans="2:39" x14ac:dyDescent="0.2">
      <c r="B44" s="74" t="s">
        <v>109</v>
      </c>
      <c r="C44" s="136">
        <v>0</v>
      </c>
      <c r="D44" s="135">
        <v>2.75</v>
      </c>
      <c r="E44" s="135">
        <v>2</v>
      </c>
      <c r="F44" s="135">
        <v>17.329999999999998</v>
      </c>
      <c r="G44" s="135">
        <v>18.333333333333332</v>
      </c>
      <c r="H44" s="135">
        <v>21</v>
      </c>
      <c r="I44" s="208">
        <v>17.670000000000002</v>
      </c>
      <c r="J44" s="211">
        <v>24.67</v>
      </c>
      <c r="K44" s="136">
        <v>23</v>
      </c>
      <c r="L44" s="136">
        <v>17.666666666666668</v>
      </c>
      <c r="M44" s="136">
        <v>22.333333333333332</v>
      </c>
      <c r="N44" s="210">
        <v>24.666666666666668</v>
      </c>
      <c r="P44" s="209"/>
      <c r="R44" s="194">
        <v>37824</v>
      </c>
      <c r="S44" s="196"/>
      <c r="T44" s="195">
        <f t="shared" si="38"/>
        <v>614</v>
      </c>
      <c r="U44" s="202">
        <v>3.3333333333333335</v>
      </c>
      <c r="V44" s="194">
        <v>37412</v>
      </c>
      <c r="W44" s="193">
        <f t="shared" ref="W44:W54" si="39">R43-$R$42</f>
        <v>202</v>
      </c>
      <c r="X44" s="202">
        <v>0</v>
      </c>
      <c r="Y44" s="193">
        <f t="shared" ref="Y44:Y54" si="40">R43-$R$42</f>
        <v>202</v>
      </c>
      <c r="Z44" s="204">
        <v>0</v>
      </c>
      <c r="AA44" s="208"/>
      <c r="AB44" s="208"/>
      <c r="AC44" s="208"/>
      <c r="AD44" s="203"/>
      <c r="AE44" s="207" t="s">
        <v>174</v>
      </c>
      <c r="AF44" s="75"/>
      <c r="AG44" s="134">
        <f>AG61</f>
        <v>0.98081423889160924</v>
      </c>
      <c r="AJ44" s="187">
        <f>AG84</f>
        <v>0.96995320374404626</v>
      </c>
    </row>
    <row r="45" spans="2:39" x14ac:dyDescent="0.2">
      <c r="B45" s="74" t="s">
        <v>110</v>
      </c>
      <c r="C45" s="136">
        <v>0</v>
      </c>
      <c r="D45" s="135">
        <v>2.5</v>
      </c>
      <c r="E45" s="135">
        <v>8</v>
      </c>
      <c r="F45" s="135">
        <v>16.329999999999998</v>
      </c>
      <c r="G45" s="135">
        <v>16.666666666666668</v>
      </c>
      <c r="H45" s="135">
        <v>21</v>
      </c>
      <c r="I45" s="207">
        <v>21.33</v>
      </c>
      <c r="J45" s="207">
        <v>24.33</v>
      </c>
      <c r="K45" s="135">
        <v>19.333333333333332</v>
      </c>
      <c r="L45" s="135">
        <v>21</v>
      </c>
      <c r="M45" s="135">
        <v>23.333333333333332</v>
      </c>
      <c r="N45" s="72">
        <v>19.666666666666668</v>
      </c>
      <c r="P45" s="72"/>
      <c r="R45" s="194">
        <v>38602</v>
      </c>
      <c r="S45" s="196"/>
      <c r="T45" s="195">
        <f t="shared" si="38"/>
        <v>1392</v>
      </c>
      <c r="U45" s="202">
        <v>8.518518518518519</v>
      </c>
      <c r="V45" s="194">
        <v>37824</v>
      </c>
      <c r="W45" s="193">
        <f t="shared" si="39"/>
        <v>614</v>
      </c>
      <c r="X45" s="202">
        <v>2.5833333333333335</v>
      </c>
      <c r="Y45" s="193">
        <f t="shared" si="40"/>
        <v>614</v>
      </c>
      <c r="Z45" s="204">
        <v>3.75</v>
      </c>
      <c r="AA45" s="197"/>
      <c r="AB45" s="197"/>
      <c r="AC45" s="197"/>
      <c r="AD45" s="204"/>
      <c r="AE45" s="206" t="s">
        <v>173</v>
      </c>
      <c r="AF45" s="79"/>
      <c r="AG45" s="182">
        <f>AK68</f>
        <v>8.5374215086884126E-11</v>
      </c>
      <c r="AH45" s="79"/>
      <c r="AI45" s="79"/>
      <c r="AJ45" s="181">
        <f>AK91</f>
        <v>1.011280579501265E-9</v>
      </c>
    </row>
    <row r="46" spans="2:39" x14ac:dyDescent="0.2">
      <c r="B46" s="85" t="s">
        <v>111</v>
      </c>
      <c r="C46" s="130">
        <v>0</v>
      </c>
      <c r="D46" s="129">
        <v>1.75</v>
      </c>
      <c r="E46" s="129">
        <v>11.333333333333334</v>
      </c>
      <c r="F46" s="129">
        <v>18</v>
      </c>
      <c r="G46" s="129">
        <v>14.666666666666666</v>
      </c>
      <c r="H46" s="129">
        <v>27.33</v>
      </c>
      <c r="I46" s="205">
        <v>22.67</v>
      </c>
      <c r="J46" s="205">
        <v>24.67</v>
      </c>
      <c r="K46" s="129">
        <v>16.666666666666668</v>
      </c>
      <c r="L46" s="129">
        <v>19.333333333333332</v>
      </c>
      <c r="M46" s="129">
        <v>15.666666666666666</v>
      </c>
      <c r="N46" s="79">
        <v>20.666666666666668</v>
      </c>
      <c r="P46" s="72"/>
      <c r="R46" s="194">
        <v>39954</v>
      </c>
      <c r="S46" s="196"/>
      <c r="T46" s="195">
        <f t="shared" si="38"/>
        <v>2744</v>
      </c>
      <c r="U46" s="197">
        <v>10.59</v>
      </c>
      <c r="V46" s="194">
        <v>38602</v>
      </c>
      <c r="W46" s="193">
        <f t="shared" si="39"/>
        <v>1392</v>
      </c>
      <c r="X46" s="202">
        <v>8.4259259259259256</v>
      </c>
      <c r="Y46" s="193">
        <f t="shared" si="40"/>
        <v>1392</v>
      </c>
      <c r="Z46" s="204">
        <v>10.666666666666666</v>
      </c>
      <c r="AA46" s="202"/>
      <c r="AB46" s="202"/>
      <c r="AC46" s="202"/>
      <c r="AD46" s="202"/>
      <c r="AE46" s="202"/>
    </row>
    <row r="47" spans="2:39" x14ac:dyDescent="0.2">
      <c r="R47" s="194">
        <v>40087</v>
      </c>
      <c r="S47" s="196"/>
      <c r="T47" s="195">
        <f t="shared" si="38"/>
        <v>2877</v>
      </c>
      <c r="U47" s="72">
        <v>14.48</v>
      </c>
      <c r="V47" s="194">
        <v>39954</v>
      </c>
      <c r="W47" s="193">
        <f t="shared" si="39"/>
        <v>2744</v>
      </c>
      <c r="X47" s="197">
        <v>15.15</v>
      </c>
      <c r="Y47" s="193">
        <f t="shared" si="40"/>
        <v>2744</v>
      </c>
      <c r="Z47" s="203">
        <v>19.32</v>
      </c>
      <c r="AA47" s="202"/>
      <c r="AB47" s="202"/>
      <c r="AC47" s="202"/>
      <c r="AD47" s="202"/>
      <c r="AE47" s="202"/>
    </row>
    <row r="48" spans="2:39" x14ac:dyDescent="0.2">
      <c r="M48" s="79"/>
      <c r="N48" s="79"/>
      <c r="O48" s="79"/>
      <c r="R48" s="194">
        <v>40326</v>
      </c>
      <c r="S48" s="196"/>
      <c r="T48" s="195">
        <f t="shared" si="38"/>
        <v>3116</v>
      </c>
      <c r="U48" s="72">
        <v>18.670000000000002</v>
      </c>
      <c r="V48" s="194">
        <v>40087</v>
      </c>
      <c r="W48" s="193">
        <f t="shared" si="39"/>
        <v>2877</v>
      </c>
      <c r="X48" s="72">
        <v>15.48</v>
      </c>
      <c r="Y48" s="193">
        <f t="shared" si="40"/>
        <v>2877</v>
      </c>
      <c r="Z48" s="73">
        <v>10.91</v>
      </c>
      <c r="AA48" s="202"/>
      <c r="AB48" s="202"/>
      <c r="AC48" s="202"/>
      <c r="AD48" s="197"/>
      <c r="AE48" s="197"/>
    </row>
    <row r="49" spans="2:51" ht="15.75" x14ac:dyDescent="0.25">
      <c r="B49" s="174" t="s">
        <v>179</v>
      </c>
      <c r="C49" s="173"/>
      <c r="D49" s="173"/>
      <c r="E49" s="173"/>
      <c r="F49" s="173"/>
      <c r="G49" s="173"/>
      <c r="H49" s="173"/>
      <c r="I49" s="173"/>
      <c r="J49" s="173"/>
      <c r="K49" s="173"/>
      <c r="L49" s="201"/>
      <c r="M49" s="200"/>
      <c r="N49" s="56"/>
      <c r="R49" s="194">
        <v>40485</v>
      </c>
      <c r="S49" s="196"/>
      <c r="T49" s="195">
        <f t="shared" si="38"/>
        <v>3275</v>
      </c>
      <c r="U49" s="72">
        <v>14.74</v>
      </c>
      <c r="V49" s="194">
        <v>40326</v>
      </c>
      <c r="W49" s="193">
        <f t="shared" si="39"/>
        <v>3116</v>
      </c>
      <c r="X49" s="72">
        <v>19.46</v>
      </c>
      <c r="Y49" s="193">
        <f t="shared" si="40"/>
        <v>3116</v>
      </c>
      <c r="Z49" s="73">
        <v>13.45</v>
      </c>
      <c r="AA49" s="197"/>
      <c r="AB49" s="197"/>
      <c r="AC49" s="197"/>
      <c r="AD49" s="197"/>
      <c r="AE49" s="197"/>
    </row>
    <row r="50" spans="2:51" x14ac:dyDescent="0.2">
      <c r="B50" s="169" t="s">
        <v>0</v>
      </c>
      <c r="C50" s="168">
        <v>37412</v>
      </c>
      <c r="D50" s="164">
        <v>37823</v>
      </c>
      <c r="E50" s="164">
        <v>38602</v>
      </c>
      <c r="F50" s="164">
        <v>39954</v>
      </c>
      <c r="G50" s="167">
        <v>40088</v>
      </c>
      <c r="H50" s="167">
        <v>40345</v>
      </c>
      <c r="I50" s="167">
        <v>40491</v>
      </c>
      <c r="J50" s="199">
        <v>40701</v>
      </c>
      <c r="K50" s="167">
        <v>40840</v>
      </c>
      <c r="L50" s="199">
        <v>41046</v>
      </c>
      <c r="M50" s="199">
        <v>41208</v>
      </c>
      <c r="N50" s="198">
        <v>41430</v>
      </c>
      <c r="R50" s="194">
        <v>40700</v>
      </c>
      <c r="S50" s="196"/>
      <c r="T50" s="195">
        <f t="shared" si="38"/>
        <v>3490</v>
      </c>
      <c r="U50" s="72">
        <v>20.37</v>
      </c>
      <c r="V50" s="194">
        <v>40485</v>
      </c>
      <c r="W50" s="193">
        <f t="shared" si="39"/>
        <v>3275</v>
      </c>
      <c r="X50" s="72">
        <v>20.56</v>
      </c>
      <c r="Y50" s="193">
        <f t="shared" si="40"/>
        <v>3275</v>
      </c>
      <c r="Z50" s="73">
        <v>16.190000000000001</v>
      </c>
      <c r="AA50" s="197"/>
      <c r="AB50" s="197"/>
      <c r="AC50" s="197"/>
      <c r="AD50" s="72"/>
      <c r="AE50" s="72"/>
    </row>
    <row r="51" spans="2:51" x14ac:dyDescent="0.2">
      <c r="B51" s="66" t="s">
        <v>171</v>
      </c>
      <c r="C51" s="162">
        <f t="shared" ref="C51:N51" si="41">AVERAGE(C53,C55,C57)</f>
        <v>0</v>
      </c>
      <c r="D51" s="162">
        <f t="shared" si="41"/>
        <v>3.7499999999999996</v>
      </c>
      <c r="E51" s="162">
        <f t="shared" si="41"/>
        <v>10.666666666666666</v>
      </c>
      <c r="F51" s="162">
        <f t="shared" si="41"/>
        <v>19.319444444444446</v>
      </c>
      <c r="G51" s="136">
        <f t="shared" si="41"/>
        <v>10.907407407407407</v>
      </c>
      <c r="H51" s="136">
        <f t="shared" si="41"/>
        <v>13.445555555555558</v>
      </c>
      <c r="I51" s="136">
        <f t="shared" si="41"/>
        <v>16.185555555555556</v>
      </c>
      <c r="J51" s="136">
        <f t="shared" si="41"/>
        <v>23.223333333333333</v>
      </c>
      <c r="K51" s="136">
        <f t="shared" si="41"/>
        <v>19.962962962962965</v>
      </c>
      <c r="L51" s="136">
        <f t="shared" si="41"/>
        <v>19.222222222222225</v>
      </c>
      <c r="M51" s="136">
        <f t="shared" si="41"/>
        <v>25.666666666666668</v>
      </c>
      <c r="N51" s="162">
        <f t="shared" si="41"/>
        <v>27.111111111111114</v>
      </c>
      <c r="R51" s="194">
        <v>40840</v>
      </c>
      <c r="S51" s="196"/>
      <c r="T51" s="195">
        <f t="shared" si="38"/>
        <v>3630</v>
      </c>
      <c r="U51" s="72">
        <v>18.11</v>
      </c>
      <c r="V51" s="194">
        <v>40700</v>
      </c>
      <c r="W51" s="193">
        <f t="shared" si="39"/>
        <v>3490</v>
      </c>
      <c r="X51" s="72">
        <v>19.59</v>
      </c>
      <c r="Y51" s="193">
        <f t="shared" si="40"/>
        <v>3490</v>
      </c>
      <c r="Z51" s="73">
        <v>23.22</v>
      </c>
      <c r="AA51" s="72"/>
      <c r="AB51" s="72"/>
      <c r="AC51" s="72"/>
      <c r="AD51" s="72"/>
      <c r="AE51" s="72"/>
    </row>
    <row r="52" spans="2:51" x14ac:dyDescent="0.2">
      <c r="B52" s="85" t="s">
        <v>166</v>
      </c>
      <c r="C52" s="130">
        <f t="shared" ref="C52:N52" si="42">STDEV(C53,C55,C57)/SQRT(COUNT(C53,C55,C57))</f>
        <v>0</v>
      </c>
      <c r="D52" s="130">
        <f t="shared" si="42"/>
        <v>1.5596012205298475</v>
      </c>
      <c r="E52" s="130">
        <f t="shared" si="42"/>
        <v>0.94770678384622342</v>
      </c>
      <c r="F52" s="130">
        <f t="shared" si="42"/>
        <v>4.4583333333333304</v>
      </c>
      <c r="G52" s="130">
        <f t="shared" si="42"/>
        <v>4.0399666570219503</v>
      </c>
      <c r="H52" s="130">
        <f t="shared" si="42"/>
        <v>4.3560185411524817</v>
      </c>
      <c r="I52" s="130">
        <f t="shared" si="42"/>
        <v>5.3381833271786308</v>
      </c>
      <c r="J52" s="130">
        <f t="shared" si="42"/>
        <v>1.8483896895526355</v>
      </c>
      <c r="K52" s="130">
        <f t="shared" si="42"/>
        <v>3.042452263394495</v>
      </c>
      <c r="L52" s="130">
        <f t="shared" si="42"/>
        <v>5.6699336987435887</v>
      </c>
      <c r="M52" s="130">
        <f t="shared" si="42"/>
        <v>4.1380498776746908</v>
      </c>
      <c r="N52" s="130">
        <f t="shared" si="42"/>
        <v>6.1834107013228952</v>
      </c>
      <c r="R52" s="194">
        <v>41046</v>
      </c>
      <c r="S52" s="73"/>
      <c r="T52" s="195">
        <f t="shared" si="38"/>
        <v>3836</v>
      </c>
      <c r="U52" s="73">
        <v>18.559999999999999</v>
      </c>
      <c r="V52" s="194">
        <v>40840</v>
      </c>
      <c r="W52" s="193">
        <f t="shared" si="39"/>
        <v>3630</v>
      </c>
      <c r="X52" s="72">
        <v>21.81</v>
      </c>
      <c r="Y52" s="193">
        <f t="shared" si="40"/>
        <v>3630</v>
      </c>
      <c r="Z52" s="73">
        <v>17.7</v>
      </c>
      <c r="AA52" s="72"/>
      <c r="AB52" s="72"/>
      <c r="AC52" s="72"/>
      <c r="AD52" s="72"/>
      <c r="AE52" s="72"/>
    </row>
    <row r="53" spans="2:51" x14ac:dyDescent="0.2">
      <c r="B53" s="188" t="s">
        <v>178</v>
      </c>
      <c r="C53" s="152">
        <f>AVERAGE(C61:C63)</f>
        <v>0</v>
      </c>
      <c r="D53" s="152">
        <f>AVERAGE(D61:D63)</f>
        <v>6.5555555555555545</v>
      </c>
      <c r="E53" s="152">
        <f>AVERAGE(E61:E63)</f>
        <v>12</v>
      </c>
      <c r="F53" s="152"/>
      <c r="G53" s="152">
        <f t="shared" ref="G53:N53" si="43">AVERAGE(G61:G63)</f>
        <v>15.777777777777777</v>
      </c>
      <c r="H53" s="152">
        <f t="shared" si="43"/>
        <v>17</v>
      </c>
      <c r="I53" s="152">
        <f t="shared" si="43"/>
        <v>19.333333333333332</v>
      </c>
      <c r="J53" s="152">
        <f t="shared" si="43"/>
        <v>26.666666666666668</v>
      </c>
      <c r="K53" s="152">
        <f t="shared" si="43"/>
        <v>24.777777777777782</v>
      </c>
      <c r="L53" s="152">
        <f t="shared" si="43"/>
        <v>24.555555555555554</v>
      </c>
      <c r="M53" s="152">
        <f t="shared" si="43"/>
        <v>27.444444444444446</v>
      </c>
      <c r="N53" s="152">
        <f t="shared" si="43"/>
        <v>31</v>
      </c>
      <c r="R53" s="194">
        <v>41208</v>
      </c>
      <c r="S53" s="73"/>
      <c r="T53" s="195">
        <f t="shared" si="38"/>
        <v>3998</v>
      </c>
      <c r="U53" s="187">
        <v>21.5</v>
      </c>
      <c r="V53" s="194">
        <v>41046</v>
      </c>
      <c r="W53" s="193">
        <f t="shared" si="39"/>
        <v>3836</v>
      </c>
      <c r="X53" s="73">
        <v>21.04</v>
      </c>
      <c r="Y53" s="193">
        <f t="shared" si="40"/>
        <v>3836</v>
      </c>
      <c r="Z53" s="73">
        <v>19.22</v>
      </c>
      <c r="AA53" s="72"/>
      <c r="AB53" s="72"/>
      <c r="AC53" s="72"/>
      <c r="AD53" s="72"/>
      <c r="AE53" s="72"/>
    </row>
    <row r="54" spans="2:51" x14ac:dyDescent="0.2">
      <c r="B54" s="188" t="s">
        <v>166</v>
      </c>
      <c r="C54" s="136">
        <f>STDEV(C61:C63)/SQRT(COUNT(C61:C63))</f>
        <v>0</v>
      </c>
      <c r="D54" s="136">
        <f>STDEV(D61:D63)/SQRT(COUNT(D61:D63))</f>
        <v>1.555555555555558</v>
      </c>
      <c r="E54" s="136">
        <f>STDEV(E61:E63)/SQRT(COUNT(E61:E63))</f>
        <v>0</v>
      </c>
      <c r="F54" s="136"/>
      <c r="G54" s="136">
        <f t="shared" ref="G54:N54" si="44">STDEV(G61:G63)/SQRT(COUNT(G61:G63))</f>
        <v>2.6568104891596351</v>
      </c>
      <c r="H54" s="136">
        <f t="shared" si="44"/>
        <v>2.3663544394983047</v>
      </c>
      <c r="I54" s="136">
        <f t="shared" si="44"/>
        <v>1.5739793871303112</v>
      </c>
      <c r="J54" s="136">
        <f t="shared" si="44"/>
        <v>2.2212784106855628</v>
      </c>
      <c r="K54" s="136">
        <f t="shared" si="44"/>
        <v>1.0599324460188284</v>
      </c>
      <c r="L54" s="136">
        <f t="shared" si="44"/>
        <v>4.0475568000193398</v>
      </c>
      <c r="M54" s="136">
        <f t="shared" si="44"/>
        <v>2.4745619390355547</v>
      </c>
      <c r="N54" s="136">
        <f t="shared" si="44"/>
        <v>3.2829526005986862</v>
      </c>
      <c r="R54" s="194">
        <v>41241</v>
      </c>
      <c r="S54" s="73"/>
      <c r="T54" s="195">
        <f t="shared" si="38"/>
        <v>4031</v>
      </c>
      <c r="U54" s="187">
        <f>N13</f>
        <v>21</v>
      </c>
      <c r="V54" s="194">
        <v>41208</v>
      </c>
      <c r="W54" s="193">
        <f t="shared" si="39"/>
        <v>3998</v>
      </c>
      <c r="X54" s="187">
        <v>26.89</v>
      </c>
      <c r="Y54" s="193">
        <f t="shared" si="40"/>
        <v>3998</v>
      </c>
      <c r="Z54" s="187">
        <f>M59</f>
        <v>25.666666666666668</v>
      </c>
      <c r="AD54" s="72"/>
      <c r="AE54" s="73"/>
    </row>
    <row r="55" spans="2:51" x14ac:dyDescent="0.2">
      <c r="B55" s="188" t="s">
        <v>177</v>
      </c>
      <c r="C55" s="152">
        <f t="shared" ref="C55:N55" si="45">AVERAGE(C64:C66)</f>
        <v>0</v>
      </c>
      <c r="D55" s="152">
        <f t="shared" si="45"/>
        <v>3.5277777777777781</v>
      </c>
      <c r="E55" s="152">
        <f t="shared" si="45"/>
        <v>11.166666666666666</v>
      </c>
      <c r="F55" s="152">
        <f t="shared" si="45"/>
        <v>14.861111111111109</v>
      </c>
      <c r="G55" s="152">
        <f t="shared" si="45"/>
        <v>14.055555555555557</v>
      </c>
      <c r="H55" s="152">
        <f t="shared" si="45"/>
        <v>18.556666666666668</v>
      </c>
      <c r="I55" s="152">
        <f t="shared" si="45"/>
        <v>23.446666666666669</v>
      </c>
      <c r="J55" s="152">
        <f t="shared" si="45"/>
        <v>22.666666666666668</v>
      </c>
      <c r="K55" s="152">
        <f t="shared" si="45"/>
        <v>20.777777777777775</v>
      </c>
      <c r="L55" s="152">
        <f t="shared" si="45"/>
        <v>25.222222222222225</v>
      </c>
      <c r="M55" s="152">
        <f t="shared" si="45"/>
        <v>31.777777777777782</v>
      </c>
      <c r="N55" s="152">
        <f t="shared" si="45"/>
        <v>35.333333333333336</v>
      </c>
      <c r="Q55" s="73"/>
      <c r="R55" s="191">
        <v>41429</v>
      </c>
      <c r="S55" s="77"/>
      <c r="T55" s="192">
        <f t="shared" si="38"/>
        <v>4219</v>
      </c>
      <c r="U55" s="189">
        <f>O13</f>
        <v>19.851851851851855</v>
      </c>
      <c r="V55" s="191">
        <v>41429</v>
      </c>
      <c r="W55" s="190">
        <f>R55-$R$42</f>
        <v>4219</v>
      </c>
      <c r="X55" s="189">
        <f>N36</f>
        <v>25.296296296296291</v>
      </c>
      <c r="Y55" s="190">
        <f>R55-$R$42</f>
        <v>4219</v>
      </c>
      <c r="Z55" s="189">
        <f>N59</f>
        <v>27.111111111111111</v>
      </c>
      <c r="AD55" s="72"/>
      <c r="AE55" s="73"/>
    </row>
    <row r="56" spans="2:51" x14ac:dyDescent="0.2">
      <c r="B56" s="188" t="s">
        <v>166</v>
      </c>
      <c r="C56" s="136">
        <f t="shared" ref="C56:N56" si="46">STDEV(C64:C66)/SQRT(COUNT(C64:C66))</f>
        <v>0</v>
      </c>
      <c r="D56" s="136">
        <f t="shared" si="46"/>
        <v>1.1183790077331885</v>
      </c>
      <c r="E56" s="136">
        <f t="shared" si="46"/>
        <v>3.8333333333333348</v>
      </c>
      <c r="F56" s="136">
        <f t="shared" si="46"/>
        <v>1.1100689557049075</v>
      </c>
      <c r="G56" s="136">
        <f t="shared" si="46"/>
        <v>2.3616012563146933</v>
      </c>
      <c r="H56" s="136">
        <f t="shared" si="46"/>
        <v>0.80200443334878879</v>
      </c>
      <c r="I56" s="136">
        <f t="shared" si="46"/>
        <v>1.1760999579589788</v>
      </c>
      <c r="J56" s="136">
        <f t="shared" si="46"/>
        <v>1.3883123247710192</v>
      </c>
      <c r="K56" s="136">
        <f t="shared" si="46"/>
        <v>1.3517250067329381</v>
      </c>
      <c r="L56" s="136">
        <f t="shared" si="46"/>
        <v>2.9958819472695</v>
      </c>
      <c r="M56" s="136">
        <f t="shared" si="46"/>
        <v>4.9826860721730224</v>
      </c>
      <c r="N56" s="136">
        <f t="shared" si="46"/>
        <v>0.6938886664887095</v>
      </c>
      <c r="R56" s="75" t="s">
        <v>176</v>
      </c>
      <c r="S56" s="72"/>
      <c r="T56" s="72"/>
      <c r="U56" s="83">
        <f>S79</f>
        <v>5.1043556145689787E-3</v>
      </c>
      <c r="X56" s="72">
        <f>S100</f>
        <v>6.2105408199095392E-3</v>
      </c>
      <c r="Y56" s="72"/>
      <c r="Z56" s="139">
        <f>S122</f>
        <v>5.6839170954028073E-3</v>
      </c>
      <c r="AD56" s="72"/>
      <c r="AE56" s="72"/>
    </row>
    <row r="57" spans="2:51" x14ac:dyDescent="0.2">
      <c r="B57" s="188" t="s">
        <v>175</v>
      </c>
      <c r="C57" s="152">
        <f t="shared" ref="C57:N57" si="47">AVERAGE(C67:C69)</f>
        <v>0</v>
      </c>
      <c r="D57" s="152">
        <f t="shared" si="47"/>
        <v>1.1666666666666667</v>
      </c>
      <c r="E57" s="152">
        <f t="shared" si="47"/>
        <v>8.8333333333333339</v>
      </c>
      <c r="F57" s="152">
        <f t="shared" si="47"/>
        <v>23.777777777777782</v>
      </c>
      <c r="G57" s="152">
        <f t="shared" si="47"/>
        <v>2.8888888888888888</v>
      </c>
      <c r="H57" s="152">
        <f t="shared" si="47"/>
        <v>4.78</v>
      </c>
      <c r="I57" s="152">
        <f t="shared" si="47"/>
        <v>5.7766666666666664</v>
      </c>
      <c r="J57" s="152">
        <f t="shared" si="47"/>
        <v>20.33666666666667</v>
      </c>
      <c r="K57" s="152">
        <f t="shared" si="47"/>
        <v>14.333333333333334</v>
      </c>
      <c r="L57" s="152">
        <f t="shared" si="47"/>
        <v>7.8888888888888893</v>
      </c>
      <c r="M57" s="152">
        <f t="shared" si="47"/>
        <v>17.777777777777775</v>
      </c>
      <c r="N57" s="152">
        <f t="shared" si="47"/>
        <v>15</v>
      </c>
      <c r="R57" s="75" t="s">
        <v>166</v>
      </c>
      <c r="S57" s="72"/>
      <c r="T57" s="72"/>
      <c r="U57" s="83">
        <f>T79</f>
        <v>3.3326704847798637E-4</v>
      </c>
      <c r="X57" s="72">
        <f>T100</f>
        <v>2.6554157292102534E-4</v>
      </c>
      <c r="Y57" s="72"/>
      <c r="Z57" s="187">
        <f>T122</f>
        <v>6.4255305247942892E-4</v>
      </c>
      <c r="AA57" s="186"/>
      <c r="AB57" s="186"/>
      <c r="AC57" s="186"/>
      <c r="AD57" s="72"/>
      <c r="AF57" s="158" t="s">
        <v>163</v>
      </c>
      <c r="AG57" s="158"/>
      <c r="AH57" s="158"/>
      <c r="AI57" s="158"/>
      <c r="AJ57" s="158"/>
      <c r="AK57" s="158"/>
      <c r="AL57" s="158"/>
      <c r="AM57" s="158"/>
      <c r="AN57" s="158"/>
      <c r="AO57" s="76"/>
      <c r="AP57" s="76"/>
      <c r="AQ57" s="76"/>
      <c r="AR57" s="76"/>
      <c r="AS57" s="76"/>
      <c r="AT57" s="76"/>
      <c r="AU57" s="76"/>
      <c r="AV57" s="76"/>
      <c r="AW57" s="76"/>
      <c r="AX57" s="76"/>
      <c r="AY57" s="76"/>
    </row>
    <row r="58" spans="2:51" ht="13.5" thickBot="1" x14ac:dyDescent="0.25">
      <c r="B58" s="185" t="s">
        <v>166</v>
      </c>
      <c r="C58" s="130">
        <f t="shared" ref="C58:N58" si="48">STDEV(C67:C69)/SQRT(COUNT(C67:C69))</f>
        <v>0</v>
      </c>
      <c r="D58" s="130">
        <f t="shared" si="48"/>
        <v>0.16666666666666682</v>
      </c>
      <c r="E58" s="130">
        <f t="shared" si="48"/>
        <v>1.9220937657784658</v>
      </c>
      <c r="F58" s="130">
        <f t="shared" si="48"/>
        <v>3.6226311970891221</v>
      </c>
      <c r="G58" s="136">
        <f t="shared" si="48"/>
        <v>0.22222222222222274</v>
      </c>
      <c r="H58" s="136">
        <f t="shared" si="48"/>
        <v>0.94978945035202522</v>
      </c>
      <c r="I58" s="136">
        <f t="shared" si="48"/>
        <v>0.86766609040831433</v>
      </c>
      <c r="J58" s="130">
        <f t="shared" si="48"/>
        <v>6.4893074446439298</v>
      </c>
      <c r="K58" s="130">
        <f t="shared" si="48"/>
        <v>6.6694438659817417</v>
      </c>
      <c r="L58" s="136">
        <f t="shared" si="48"/>
        <v>1.5674151088517645</v>
      </c>
      <c r="M58" s="136">
        <f t="shared" si="48"/>
        <v>6.5158875161758951</v>
      </c>
      <c r="N58" s="136">
        <f t="shared" si="48"/>
        <v>1.7105338131489551</v>
      </c>
      <c r="Q58" s="73"/>
      <c r="R58" s="75" t="s">
        <v>174</v>
      </c>
      <c r="S58" s="72"/>
      <c r="T58" s="72"/>
      <c r="U58" s="134">
        <f>S67</f>
        <v>0.94727947978595495</v>
      </c>
      <c r="X58" s="134">
        <f>S87</f>
        <v>0.98028702615297258</v>
      </c>
      <c r="Y58" s="72"/>
      <c r="Z58" s="73">
        <f>S109</f>
        <v>0.87674899369112957</v>
      </c>
      <c r="AA58" s="76"/>
      <c r="AB58" s="76"/>
      <c r="AC58" s="76"/>
      <c r="AD58" s="76"/>
      <c r="AE58" s="76"/>
      <c r="AF58" s="158"/>
      <c r="AG58" s="158"/>
      <c r="AH58" s="158"/>
      <c r="AI58" s="158"/>
      <c r="AJ58" s="158"/>
      <c r="AK58" s="158"/>
      <c r="AL58" s="158"/>
      <c r="AM58" s="158"/>
      <c r="AN58" s="158"/>
      <c r="AX58" s="76"/>
      <c r="AY58" s="76"/>
    </row>
    <row r="59" spans="2:51" x14ac:dyDescent="0.2">
      <c r="B59" s="184" t="s">
        <v>167</v>
      </c>
      <c r="C59" s="148">
        <f t="shared" ref="C59:N59" si="49">AVERAGE(C61:C69)</f>
        <v>0</v>
      </c>
      <c r="D59" s="148">
        <f t="shared" si="49"/>
        <v>3.75</v>
      </c>
      <c r="E59" s="148">
        <f t="shared" si="49"/>
        <v>10.404761904761907</v>
      </c>
      <c r="F59" s="148">
        <f t="shared" si="49"/>
        <v>19.319444444444446</v>
      </c>
      <c r="G59" s="148">
        <f t="shared" si="49"/>
        <v>10.907407407407407</v>
      </c>
      <c r="H59" s="148">
        <f t="shared" si="49"/>
        <v>13.445555555555556</v>
      </c>
      <c r="I59" s="148">
        <f t="shared" si="49"/>
        <v>16.185555555555556</v>
      </c>
      <c r="J59" s="142">
        <f t="shared" si="49"/>
        <v>23.223333333333333</v>
      </c>
      <c r="K59" s="142">
        <f t="shared" si="49"/>
        <v>19.962962962962965</v>
      </c>
      <c r="L59" s="148">
        <f t="shared" si="49"/>
        <v>19.222222222222218</v>
      </c>
      <c r="M59" s="148">
        <f t="shared" si="49"/>
        <v>25.666666666666668</v>
      </c>
      <c r="N59" s="148">
        <f t="shared" si="49"/>
        <v>27.111111111111111</v>
      </c>
      <c r="R59" s="183" t="s">
        <v>173</v>
      </c>
      <c r="S59" s="79"/>
      <c r="T59" s="79"/>
      <c r="U59" s="182">
        <f>W73</f>
        <v>3.0610898807657551E-9</v>
      </c>
      <c r="V59" s="79"/>
      <c r="W59" s="79"/>
      <c r="X59" s="79">
        <f>W94</f>
        <v>9.9123675678071043E-11</v>
      </c>
      <c r="Y59" s="79"/>
      <c r="Z59" s="181">
        <f>W116</f>
        <v>2.4814364403390111E-6</v>
      </c>
      <c r="AA59" s="76"/>
      <c r="AB59" s="76"/>
      <c r="AC59" s="76"/>
      <c r="AD59" s="76"/>
      <c r="AE59" s="100"/>
      <c r="AF59" s="180" t="s">
        <v>161</v>
      </c>
      <c r="AG59" s="180"/>
      <c r="AH59" s="158"/>
      <c r="AI59" s="158"/>
      <c r="AJ59" s="158"/>
      <c r="AK59" s="158"/>
      <c r="AL59" s="158"/>
      <c r="AM59" s="158"/>
      <c r="AN59" s="158"/>
      <c r="AX59" s="76"/>
      <c r="AY59" s="76"/>
    </row>
    <row r="60" spans="2:51" x14ac:dyDescent="0.2">
      <c r="B60" s="179" t="s">
        <v>166</v>
      </c>
      <c r="C60" s="144">
        <f t="shared" ref="C60:N60" si="50">STDEV(C61:C69)/SQRT(COUNT(C61:C69))</f>
        <v>0</v>
      </c>
      <c r="D60" s="144">
        <f t="shared" si="50"/>
        <v>0.9572256077840432</v>
      </c>
      <c r="E60" s="144">
        <f t="shared" si="50"/>
        <v>1.2460822960123339</v>
      </c>
      <c r="F60" s="144">
        <f t="shared" si="50"/>
        <v>2.6165796753645529</v>
      </c>
      <c r="G60" s="144">
        <f t="shared" si="50"/>
        <v>2.266590261360526</v>
      </c>
      <c r="H60" s="144">
        <f t="shared" si="50"/>
        <v>2.310657140242379</v>
      </c>
      <c r="I60" s="144">
        <f t="shared" si="50"/>
        <v>2.7401652986996119</v>
      </c>
      <c r="J60" s="144">
        <f t="shared" si="50"/>
        <v>2.2215278776353742</v>
      </c>
      <c r="K60" s="144">
        <f t="shared" si="50"/>
        <v>2.5033585122546698</v>
      </c>
      <c r="L60" s="144">
        <f t="shared" si="50"/>
        <v>3.217908990572131</v>
      </c>
      <c r="M60" s="144">
        <f t="shared" si="50"/>
        <v>3.2246159690958787</v>
      </c>
      <c r="N60" s="144">
        <f t="shared" si="50"/>
        <v>3.2773069341672478</v>
      </c>
      <c r="R60" s="177"/>
      <c r="S60" s="177"/>
      <c r="T60" s="177"/>
      <c r="U60" s="177"/>
      <c r="V60" s="177"/>
      <c r="W60" s="177"/>
      <c r="X60" s="177"/>
      <c r="Y60" s="177"/>
      <c r="Z60" s="177"/>
      <c r="AA60" s="76"/>
      <c r="AB60" s="76"/>
      <c r="AC60" s="76"/>
      <c r="AD60" s="76"/>
      <c r="AE60" s="141"/>
      <c r="AF60" s="163" t="s">
        <v>160</v>
      </c>
      <c r="AG60" s="163">
        <v>0.99036066101779774</v>
      </c>
      <c r="AH60" s="158"/>
      <c r="AI60" s="158"/>
      <c r="AJ60" s="158"/>
      <c r="AK60" s="158"/>
      <c r="AL60" s="158"/>
      <c r="AM60" s="158"/>
      <c r="AN60" s="158"/>
      <c r="AX60" s="76"/>
      <c r="AY60" s="76"/>
    </row>
    <row r="61" spans="2:51" x14ac:dyDescent="0.2">
      <c r="B61" s="66" t="s">
        <v>114</v>
      </c>
      <c r="C61" s="136">
        <v>0</v>
      </c>
      <c r="D61" s="135">
        <v>3.6666666666666665</v>
      </c>
      <c r="E61" s="135"/>
      <c r="F61" s="135"/>
      <c r="G61" s="135">
        <v>14.666666666666666</v>
      </c>
      <c r="H61" s="135">
        <v>18.670000000000002</v>
      </c>
      <c r="I61" s="135">
        <v>17</v>
      </c>
      <c r="J61" s="135">
        <v>29.67</v>
      </c>
      <c r="K61" s="135">
        <v>25.666666666666668</v>
      </c>
      <c r="L61" s="135">
        <v>25</v>
      </c>
      <c r="M61" s="178">
        <v>25.666666666666668</v>
      </c>
      <c r="N61" s="64">
        <v>32.666666666666664</v>
      </c>
      <c r="R61" s="177"/>
      <c r="S61" s="177"/>
      <c r="T61" s="177"/>
      <c r="U61" s="177"/>
      <c r="V61" s="177"/>
      <c r="W61" s="177"/>
      <c r="X61" s="177"/>
      <c r="Y61" s="177"/>
      <c r="Z61" s="177"/>
      <c r="AA61" s="76"/>
      <c r="AB61" s="76"/>
      <c r="AC61" s="76"/>
      <c r="AD61" s="76"/>
      <c r="AE61" s="101"/>
      <c r="AF61" s="163" t="s">
        <v>159</v>
      </c>
      <c r="AG61" s="163">
        <v>0.98081423889160924</v>
      </c>
      <c r="AH61" s="158"/>
      <c r="AI61" s="158"/>
      <c r="AJ61" s="158"/>
      <c r="AK61" s="158"/>
      <c r="AL61" s="158"/>
      <c r="AM61" s="158"/>
      <c r="AN61" s="158"/>
      <c r="AX61" s="76"/>
      <c r="AY61" s="76"/>
    </row>
    <row r="62" spans="2:51" x14ac:dyDescent="0.2">
      <c r="B62" s="74" t="s">
        <v>115</v>
      </c>
      <c r="C62" s="136">
        <v>0</v>
      </c>
      <c r="D62" s="135">
        <v>7</v>
      </c>
      <c r="E62" s="135">
        <v>12</v>
      </c>
      <c r="F62" s="135"/>
      <c r="G62" s="135">
        <v>11.833333333333334</v>
      </c>
      <c r="H62" s="135">
        <v>12.33</v>
      </c>
      <c r="I62" s="135">
        <v>18.670000000000002</v>
      </c>
      <c r="J62" s="135">
        <v>22.33</v>
      </c>
      <c r="K62" s="135">
        <v>22.666666666666668</v>
      </c>
      <c r="L62" s="135">
        <v>17.333333333333332</v>
      </c>
      <c r="M62" s="135">
        <v>24.333333333333332</v>
      </c>
      <c r="N62" s="72">
        <v>24.666666666666668</v>
      </c>
      <c r="R62" s="160" t="s">
        <v>163</v>
      </c>
      <c r="S62" s="160"/>
      <c r="T62" s="160"/>
      <c r="U62" s="160"/>
      <c r="V62" s="160"/>
      <c r="W62" s="160"/>
      <c r="X62" s="160"/>
      <c r="Y62" s="160"/>
      <c r="Z62" s="160"/>
      <c r="AA62" s="76"/>
      <c r="AB62" s="76"/>
      <c r="AC62" s="76"/>
      <c r="AD62" s="76"/>
      <c r="AE62" s="101"/>
      <c r="AF62" s="163" t="s">
        <v>158</v>
      </c>
      <c r="AG62" s="163">
        <v>0.9790700787908464</v>
      </c>
      <c r="AH62" s="158"/>
      <c r="AI62" s="158"/>
      <c r="AJ62" s="158"/>
      <c r="AK62" s="158"/>
      <c r="AL62" s="158"/>
      <c r="AM62" s="158"/>
      <c r="AN62" s="158"/>
      <c r="AX62" s="76"/>
      <c r="AY62" s="76"/>
    </row>
    <row r="63" spans="2:51" ht="13.5" thickBot="1" x14ac:dyDescent="0.25">
      <c r="B63" s="74" t="s">
        <v>116</v>
      </c>
      <c r="C63" s="136">
        <v>0</v>
      </c>
      <c r="D63" s="135">
        <v>9</v>
      </c>
      <c r="E63" s="135">
        <v>12</v>
      </c>
      <c r="F63" s="135"/>
      <c r="G63" s="135">
        <v>20.833333333333332</v>
      </c>
      <c r="H63" s="135">
        <v>20</v>
      </c>
      <c r="I63" s="135">
        <v>22.33</v>
      </c>
      <c r="J63" s="135">
        <v>28</v>
      </c>
      <c r="K63" s="135">
        <v>26</v>
      </c>
      <c r="L63" s="135">
        <v>31.333333333333332</v>
      </c>
      <c r="M63" s="135">
        <v>32.333333333333336</v>
      </c>
      <c r="N63" s="72">
        <v>35.666666666666664</v>
      </c>
      <c r="R63" s="160"/>
      <c r="S63" s="160"/>
      <c r="T63" s="160"/>
      <c r="U63" s="160"/>
      <c r="V63" s="160"/>
      <c r="W63" s="160"/>
      <c r="X63" s="160"/>
      <c r="Y63" s="160"/>
      <c r="Z63" s="160"/>
      <c r="AA63" s="76"/>
      <c r="AB63" s="76"/>
      <c r="AC63" s="76"/>
      <c r="AD63" s="76"/>
      <c r="AE63" s="101"/>
      <c r="AF63" s="163" t="s">
        <v>146</v>
      </c>
      <c r="AG63" s="163">
        <v>1.0933223709904674</v>
      </c>
      <c r="AH63" s="158"/>
      <c r="AI63" s="158"/>
      <c r="AJ63" s="158"/>
      <c r="AK63" s="158"/>
      <c r="AL63" s="158"/>
      <c r="AM63" s="158"/>
      <c r="AN63" s="158"/>
      <c r="AX63" s="76"/>
      <c r="AY63" s="76"/>
    </row>
    <row r="64" spans="2:51" ht="13.5" thickBot="1" x14ac:dyDescent="0.25">
      <c r="B64" s="74" t="s">
        <v>117</v>
      </c>
      <c r="C64" s="136">
        <v>0</v>
      </c>
      <c r="D64" s="135">
        <v>5</v>
      </c>
      <c r="E64" s="135"/>
      <c r="F64" s="135">
        <v>15.666666666666666</v>
      </c>
      <c r="G64" s="135">
        <v>14.333333333333334</v>
      </c>
      <c r="H64" s="135">
        <v>19</v>
      </c>
      <c r="I64" s="135">
        <v>25.67</v>
      </c>
      <c r="J64" s="135">
        <v>20</v>
      </c>
      <c r="K64" s="135">
        <v>18.333333333333332</v>
      </c>
      <c r="L64" s="135">
        <v>30.666666666666668</v>
      </c>
      <c r="M64" s="135">
        <v>22</v>
      </c>
      <c r="N64" s="72">
        <v>35</v>
      </c>
      <c r="R64" s="176" t="s">
        <v>161</v>
      </c>
      <c r="S64" s="176"/>
      <c r="T64" s="160"/>
      <c r="U64" s="160"/>
      <c r="V64" s="160"/>
      <c r="W64" s="160"/>
      <c r="X64" s="160"/>
      <c r="Y64" s="160"/>
      <c r="Z64" s="160"/>
      <c r="AA64" s="76"/>
      <c r="AB64" s="76"/>
      <c r="AC64" s="76"/>
      <c r="AD64" s="76"/>
      <c r="AE64" s="101"/>
      <c r="AF64" s="161" t="s">
        <v>157</v>
      </c>
      <c r="AG64" s="161">
        <v>13</v>
      </c>
      <c r="AH64" s="158"/>
      <c r="AI64" s="158"/>
      <c r="AJ64" s="158"/>
      <c r="AK64" s="158"/>
      <c r="AL64" s="158"/>
      <c r="AM64" s="158"/>
      <c r="AN64" s="158"/>
      <c r="AX64" s="76"/>
      <c r="AY64" s="76"/>
    </row>
    <row r="65" spans="2:51" x14ac:dyDescent="0.2">
      <c r="B65" s="74" t="s">
        <v>118</v>
      </c>
      <c r="C65" s="136">
        <v>0</v>
      </c>
      <c r="D65" s="135">
        <v>4.25</v>
      </c>
      <c r="E65" s="135">
        <v>15</v>
      </c>
      <c r="F65" s="135">
        <v>16.25</v>
      </c>
      <c r="G65" s="135">
        <v>18</v>
      </c>
      <c r="H65" s="135">
        <v>17</v>
      </c>
      <c r="I65" s="135">
        <v>23</v>
      </c>
      <c r="J65" s="135">
        <v>23.33</v>
      </c>
      <c r="K65" s="135">
        <v>23</v>
      </c>
      <c r="L65" s="135">
        <v>20.333333333333332</v>
      </c>
      <c r="M65" s="135">
        <v>35</v>
      </c>
      <c r="N65" s="72">
        <v>34.333333333333336</v>
      </c>
      <c r="R65" s="157" t="s">
        <v>160</v>
      </c>
      <c r="S65" s="157">
        <v>0.975363985606299</v>
      </c>
      <c r="T65" s="160"/>
      <c r="U65" s="160"/>
      <c r="V65" s="160"/>
      <c r="W65" s="160"/>
      <c r="X65" s="160"/>
      <c r="Y65" s="160"/>
      <c r="Z65" s="160"/>
      <c r="AA65" s="76"/>
      <c r="AB65" s="76"/>
      <c r="AC65" s="76"/>
      <c r="AD65" s="76"/>
      <c r="AE65" s="101"/>
      <c r="AF65" s="158"/>
      <c r="AG65" s="158"/>
      <c r="AH65" s="158"/>
      <c r="AI65" s="158"/>
      <c r="AJ65" s="158"/>
      <c r="AK65" s="158"/>
      <c r="AL65" s="158"/>
      <c r="AM65" s="158"/>
      <c r="AN65" s="158"/>
      <c r="AX65" s="76"/>
      <c r="AY65" s="76"/>
    </row>
    <row r="66" spans="2:51" ht="13.5" thickBot="1" x14ac:dyDescent="0.25">
      <c r="B66" s="74" t="s">
        <v>119</v>
      </c>
      <c r="C66" s="136">
        <v>0</v>
      </c>
      <c r="D66" s="135">
        <v>1.3333333333333333</v>
      </c>
      <c r="E66" s="135">
        <v>7.333333333333333</v>
      </c>
      <c r="F66" s="135">
        <v>12.666666666666666</v>
      </c>
      <c r="G66" s="135">
        <v>9.8333333333333339</v>
      </c>
      <c r="H66" s="135">
        <v>19.670000000000002</v>
      </c>
      <c r="I66" s="135">
        <v>21.67</v>
      </c>
      <c r="J66" s="135">
        <v>24.67</v>
      </c>
      <c r="K66" s="135">
        <v>21</v>
      </c>
      <c r="L66" s="135">
        <v>24.666666666666668</v>
      </c>
      <c r="M66" s="135">
        <v>38.333333333333336</v>
      </c>
      <c r="N66" s="72">
        <v>36.666666666666664</v>
      </c>
      <c r="R66" s="157" t="s">
        <v>159</v>
      </c>
      <c r="S66" s="157">
        <v>0.95133490441780455</v>
      </c>
      <c r="T66" s="160"/>
      <c r="U66" s="160"/>
      <c r="V66" s="160"/>
      <c r="W66" s="160"/>
      <c r="X66" s="160"/>
      <c r="Y66" s="160"/>
      <c r="Z66" s="160"/>
      <c r="AA66" s="76"/>
      <c r="AB66" s="76"/>
      <c r="AC66" s="76"/>
      <c r="AD66" s="76"/>
      <c r="AE66" s="76"/>
      <c r="AF66" s="158" t="s">
        <v>156</v>
      </c>
      <c r="AG66" s="158"/>
      <c r="AH66" s="158"/>
      <c r="AI66" s="158"/>
      <c r="AJ66" s="158"/>
      <c r="AK66" s="158"/>
      <c r="AL66" s="158"/>
      <c r="AM66" s="158"/>
      <c r="AN66" s="158"/>
      <c r="AX66" s="76"/>
      <c r="AY66" s="76"/>
    </row>
    <row r="67" spans="2:51" x14ac:dyDescent="0.2">
      <c r="B67" s="74" t="s">
        <v>120</v>
      </c>
      <c r="C67" s="136">
        <v>0</v>
      </c>
      <c r="D67" s="135">
        <v>1</v>
      </c>
      <c r="E67" s="135">
        <v>5</v>
      </c>
      <c r="F67" s="135">
        <v>20.666666666666668</v>
      </c>
      <c r="G67" s="135">
        <v>2.6666666666666665</v>
      </c>
      <c r="H67" s="135">
        <v>6.67</v>
      </c>
      <c r="I67" s="135">
        <v>7.33</v>
      </c>
      <c r="J67" s="135">
        <v>10.67</v>
      </c>
      <c r="K67" s="135">
        <v>7.333333333333333</v>
      </c>
      <c r="L67" s="135">
        <v>6</v>
      </c>
      <c r="M67" s="135">
        <v>13</v>
      </c>
      <c r="N67" s="72">
        <v>11.666666666666666</v>
      </c>
      <c r="R67" s="157" t="s">
        <v>158</v>
      </c>
      <c r="S67" s="157">
        <v>0.94727947978595495</v>
      </c>
      <c r="T67" s="160"/>
      <c r="U67" s="160"/>
      <c r="V67" s="160"/>
      <c r="W67" s="160"/>
      <c r="X67" s="160"/>
      <c r="Y67" s="160"/>
      <c r="Z67" s="160"/>
      <c r="AA67" s="76"/>
      <c r="AB67" s="76"/>
      <c r="AC67" s="76"/>
      <c r="AD67" s="76"/>
      <c r="AE67" s="76"/>
      <c r="AF67" s="170"/>
      <c r="AG67" s="170" t="s">
        <v>155</v>
      </c>
      <c r="AH67" s="170" t="s">
        <v>154</v>
      </c>
      <c r="AI67" s="170" t="s">
        <v>153</v>
      </c>
      <c r="AJ67" s="170" t="s">
        <v>152</v>
      </c>
      <c r="AK67" s="170" t="s">
        <v>151</v>
      </c>
      <c r="AL67" s="158"/>
      <c r="AM67" s="158"/>
      <c r="AN67" s="158"/>
      <c r="AX67" s="76"/>
      <c r="AY67" s="76"/>
    </row>
    <row r="68" spans="2:51" x14ac:dyDescent="0.2">
      <c r="B68" s="74" t="s">
        <v>121</v>
      </c>
      <c r="C68" s="136">
        <v>0</v>
      </c>
      <c r="D68" s="135">
        <v>1.5</v>
      </c>
      <c r="E68" s="135">
        <v>10.5</v>
      </c>
      <c r="F68" s="135">
        <v>31</v>
      </c>
      <c r="G68" s="135">
        <v>3.3333333333333335</v>
      </c>
      <c r="H68" s="135">
        <v>4</v>
      </c>
      <c r="I68" s="135">
        <v>5.67</v>
      </c>
      <c r="J68" s="135">
        <v>17.670000000000002</v>
      </c>
      <c r="K68" s="135">
        <v>8</v>
      </c>
      <c r="L68" s="135">
        <v>11</v>
      </c>
      <c r="M68" s="135">
        <v>9.6666666666666661</v>
      </c>
      <c r="N68" s="72">
        <v>17.333333333333332</v>
      </c>
      <c r="R68" s="157" t="s">
        <v>146</v>
      </c>
      <c r="S68" s="157">
        <v>1.7842189569114426</v>
      </c>
      <c r="T68" s="160"/>
      <c r="U68" s="160"/>
      <c r="V68" s="160"/>
      <c r="W68" s="160"/>
      <c r="X68" s="160"/>
      <c r="Y68" s="160"/>
      <c r="Z68" s="160"/>
      <c r="AA68" s="76"/>
      <c r="AB68" s="76"/>
      <c r="AC68" s="76"/>
      <c r="AD68" s="76"/>
      <c r="AE68" s="105"/>
      <c r="AF68" s="163" t="s">
        <v>150</v>
      </c>
      <c r="AG68" s="163">
        <v>1</v>
      </c>
      <c r="AH68" s="163">
        <v>672.19748566437056</v>
      </c>
      <c r="AI68" s="163">
        <v>672.19748566437056</v>
      </c>
      <c r="AJ68" s="163">
        <v>562.34186211612905</v>
      </c>
      <c r="AK68" s="163">
        <v>8.5374215086884126E-11</v>
      </c>
      <c r="AL68" s="158"/>
      <c r="AM68" s="158"/>
      <c r="AN68" s="158"/>
      <c r="AX68" s="76"/>
      <c r="AY68" s="76"/>
    </row>
    <row r="69" spans="2:51" ht="13.5" thickBot="1" x14ac:dyDescent="0.25">
      <c r="B69" s="85" t="s">
        <v>122</v>
      </c>
      <c r="C69" s="130">
        <v>0</v>
      </c>
      <c r="D69" s="129">
        <v>1</v>
      </c>
      <c r="E69" s="129">
        <v>11</v>
      </c>
      <c r="F69" s="129">
        <v>19.666666666666668</v>
      </c>
      <c r="G69" s="129">
        <v>2.6666666666666665</v>
      </c>
      <c r="H69" s="129">
        <v>3.67</v>
      </c>
      <c r="I69" s="129">
        <v>4.33</v>
      </c>
      <c r="J69" s="129">
        <v>32.67</v>
      </c>
      <c r="K69" s="129">
        <v>27.666666666666668</v>
      </c>
      <c r="L69" s="129">
        <v>6.666666666666667</v>
      </c>
      <c r="M69" s="175">
        <v>30.666666666666668</v>
      </c>
      <c r="N69" s="79">
        <v>16</v>
      </c>
      <c r="R69" s="155" t="s">
        <v>157</v>
      </c>
      <c r="S69" s="155">
        <v>14</v>
      </c>
      <c r="T69" s="160"/>
      <c r="U69" s="160"/>
      <c r="V69" s="160"/>
      <c r="W69" s="160"/>
      <c r="X69" s="160"/>
      <c r="Y69" s="160"/>
      <c r="Z69" s="160"/>
      <c r="AA69" s="76"/>
      <c r="AB69" s="76"/>
      <c r="AC69" s="76"/>
      <c r="AD69" s="76"/>
      <c r="AE69" s="101"/>
      <c r="AF69" s="163" t="s">
        <v>149</v>
      </c>
      <c r="AG69" s="163">
        <v>11</v>
      </c>
      <c r="AH69" s="163">
        <v>13.148891875990387</v>
      </c>
      <c r="AI69" s="163">
        <v>1.195353806908217</v>
      </c>
      <c r="AJ69" s="163"/>
      <c r="AK69" s="163"/>
      <c r="AL69" s="158"/>
      <c r="AM69" s="158"/>
      <c r="AN69" s="158"/>
      <c r="AX69" s="76"/>
      <c r="AY69" s="76"/>
    </row>
    <row r="70" spans="2:51" ht="13.5" thickBot="1" x14ac:dyDescent="0.25">
      <c r="R70" s="160"/>
      <c r="S70" s="160"/>
      <c r="T70" s="160"/>
      <c r="U70" s="160"/>
      <c r="V70" s="160"/>
      <c r="W70" s="160"/>
      <c r="X70" s="160"/>
      <c r="Y70" s="160"/>
      <c r="Z70" s="160"/>
      <c r="AA70" s="76"/>
      <c r="AB70" s="76"/>
      <c r="AC70" s="76"/>
      <c r="AD70" s="76"/>
      <c r="AE70" s="101"/>
      <c r="AF70" s="161" t="s">
        <v>148</v>
      </c>
      <c r="AG70" s="161">
        <v>12</v>
      </c>
      <c r="AH70" s="161">
        <v>685.34637754036089</v>
      </c>
      <c r="AI70" s="161"/>
      <c r="AJ70" s="161"/>
      <c r="AK70" s="161"/>
      <c r="AL70" s="158"/>
      <c r="AM70" s="158"/>
      <c r="AN70" s="158"/>
      <c r="AX70" s="76"/>
      <c r="AY70" s="76"/>
    </row>
    <row r="71" spans="2:51" ht="13.5" thickBot="1" x14ac:dyDescent="0.25">
      <c r="R71" s="160" t="s">
        <v>156</v>
      </c>
      <c r="S71" s="160"/>
      <c r="T71" s="160"/>
      <c r="U71" s="160"/>
      <c r="V71" s="160"/>
      <c r="W71" s="160"/>
      <c r="X71" s="160"/>
      <c r="Y71" s="160"/>
      <c r="Z71" s="160"/>
      <c r="AA71" s="76"/>
      <c r="AB71" s="76"/>
      <c r="AC71" s="76"/>
      <c r="AD71" s="76"/>
      <c r="AE71" s="101"/>
      <c r="AF71" s="158"/>
      <c r="AG71" s="158"/>
      <c r="AH71" s="158"/>
      <c r="AI71" s="158"/>
      <c r="AJ71" s="158"/>
      <c r="AK71" s="158"/>
      <c r="AL71" s="158"/>
      <c r="AM71" s="158"/>
      <c r="AN71" s="158"/>
      <c r="AX71" s="76"/>
      <c r="AY71" s="76"/>
    </row>
    <row r="72" spans="2:51" ht="15.75" x14ac:dyDescent="0.25">
      <c r="B72" s="174" t="s">
        <v>172</v>
      </c>
      <c r="C72" s="173"/>
      <c r="D72" s="173"/>
      <c r="E72" s="173"/>
      <c r="F72" s="173"/>
      <c r="G72" s="173"/>
      <c r="H72" s="173"/>
      <c r="I72" s="173"/>
      <c r="J72" s="173"/>
      <c r="K72" s="172"/>
      <c r="L72" s="171"/>
      <c r="M72" s="171"/>
      <c r="R72" s="159"/>
      <c r="S72" s="159" t="s">
        <v>155</v>
      </c>
      <c r="T72" s="159" t="s">
        <v>154</v>
      </c>
      <c r="U72" s="159" t="s">
        <v>153</v>
      </c>
      <c r="V72" s="159" t="s">
        <v>152</v>
      </c>
      <c r="W72" s="159" t="s">
        <v>151</v>
      </c>
      <c r="X72" s="160"/>
      <c r="Y72" s="160"/>
      <c r="Z72" s="160"/>
      <c r="AA72" s="76"/>
      <c r="AB72" s="76"/>
      <c r="AC72" s="76"/>
      <c r="AD72" s="76"/>
      <c r="AE72" s="76"/>
      <c r="AF72" s="170"/>
      <c r="AG72" s="170" t="s">
        <v>147</v>
      </c>
      <c r="AH72" s="170" t="s">
        <v>146</v>
      </c>
      <c r="AI72" s="170" t="s">
        <v>145</v>
      </c>
      <c r="AJ72" s="170" t="s">
        <v>144</v>
      </c>
      <c r="AK72" s="170" t="s">
        <v>143</v>
      </c>
      <c r="AL72" s="170" t="s">
        <v>142</v>
      </c>
      <c r="AM72" s="170" t="s">
        <v>141</v>
      </c>
      <c r="AN72" s="170" t="s">
        <v>140</v>
      </c>
      <c r="AX72" s="76"/>
      <c r="AY72" s="76"/>
    </row>
    <row r="73" spans="2:51" x14ac:dyDescent="0.2">
      <c r="B73" s="169" t="s">
        <v>0</v>
      </c>
      <c r="C73" s="168">
        <v>37412</v>
      </c>
      <c r="D73" s="164">
        <v>37823</v>
      </c>
      <c r="E73" s="164">
        <v>38602</v>
      </c>
      <c r="F73" s="164">
        <v>39954</v>
      </c>
      <c r="G73" s="167">
        <v>40088</v>
      </c>
      <c r="H73" s="167">
        <v>40345</v>
      </c>
      <c r="I73" s="167">
        <v>40491</v>
      </c>
      <c r="J73" s="166">
        <v>40701</v>
      </c>
      <c r="K73" s="165">
        <v>40840</v>
      </c>
      <c r="L73" s="164"/>
      <c r="M73" s="164"/>
      <c r="R73" s="157" t="s">
        <v>150</v>
      </c>
      <c r="S73" s="157">
        <v>1</v>
      </c>
      <c r="T73" s="157">
        <v>746.78123287127676</v>
      </c>
      <c r="U73" s="157">
        <v>746.78123287127676</v>
      </c>
      <c r="V73" s="157">
        <v>234.58330280543629</v>
      </c>
      <c r="W73" s="157">
        <v>3.0610898807657551E-9</v>
      </c>
      <c r="X73" s="160"/>
      <c r="Y73" s="160"/>
      <c r="Z73" s="160"/>
      <c r="AA73" s="105"/>
      <c r="AB73" s="105"/>
      <c r="AC73" s="105"/>
      <c r="AD73" s="76"/>
      <c r="AE73" s="105"/>
      <c r="AF73" s="163" t="s">
        <v>139</v>
      </c>
      <c r="AG73" s="163">
        <v>-0.33102633903235024</v>
      </c>
      <c r="AH73" s="163">
        <v>0.61795893147689218</v>
      </c>
      <c r="AI73" s="163">
        <v>-0.53567692312693527</v>
      </c>
      <c r="AJ73" s="163">
        <v>0.60284418976111032</v>
      </c>
      <c r="AK73" s="163">
        <v>-1.6911447767590755</v>
      </c>
      <c r="AL73" s="163">
        <v>1.029092098694375</v>
      </c>
      <c r="AM73" s="163">
        <v>-1.6911447767590755</v>
      </c>
      <c r="AN73" s="163">
        <v>1.029092098694375</v>
      </c>
      <c r="AX73" s="76"/>
      <c r="AY73" s="76"/>
    </row>
    <row r="74" spans="2:51" ht="13.5" thickBot="1" x14ac:dyDescent="0.25">
      <c r="B74" s="90" t="s">
        <v>171</v>
      </c>
      <c r="C74" s="162">
        <f t="shared" ref="C74:K74" si="51">AVERAGE(C76,C78,C80)</f>
        <v>0</v>
      </c>
      <c r="D74" s="162">
        <f t="shared" si="51"/>
        <v>3.7499999999999996</v>
      </c>
      <c r="E74" s="162">
        <f t="shared" si="51"/>
        <v>10.666666666666666</v>
      </c>
      <c r="F74" s="162">
        <f t="shared" si="51"/>
        <v>19.319444444444446</v>
      </c>
      <c r="G74" s="136">
        <f t="shared" si="51"/>
        <v>18.833333333333332</v>
      </c>
      <c r="H74" s="136">
        <f t="shared" si="51"/>
        <v>21.371481481481482</v>
      </c>
      <c r="I74" s="136">
        <f t="shared" si="51"/>
        <v>24.148888888888891</v>
      </c>
      <c r="J74" s="156">
        <f t="shared" si="51"/>
        <v>30.630370370370372</v>
      </c>
      <c r="K74" s="156">
        <f t="shared" si="51"/>
        <v>25.704444444444448</v>
      </c>
      <c r="L74" s="136"/>
      <c r="M74" s="136"/>
      <c r="R74" s="157" t="s">
        <v>149</v>
      </c>
      <c r="S74" s="157">
        <v>12</v>
      </c>
      <c r="T74" s="157">
        <v>38.201247434425873</v>
      </c>
      <c r="U74" s="157">
        <v>3.1834372862021563</v>
      </c>
      <c r="V74" s="157"/>
      <c r="W74" s="157"/>
      <c r="X74" s="160"/>
      <c r="Y74" s="160"/>
      <c r="Z74" s="160"/>
      <c r="AA74" s="101"/>
      <c r="AB74" s="101"/>
      <c r="AC74" s="101"/>
      <c r="AD74" s="76"/>
      <c r="AE74" s="101"/>
      <c r="AF74" s="161" t="s">
        <v>138</v>
      </c>
      <c r="AG74" s="161">
        <v>5.0218164272160205E-3</v>
      </c>
      <c r="AH74" s="161">
        <v>2.1176814172320463E-4</v>
      </c>
      <c r="AI74" s="161">
        <v>23.713748377600044</v>
      </c>
      <c r="AJ74" s="161">
        <v>8.5374215086884423E-11</v>
      </c>
      <c r="AK74" s="161">
        <v>4.5557178899030644E-3</v>
      </c>
      <c r="AL74" s="161">
        <v>5.4879149645289766E-3</v>
      </c>
      <c r="AM74" s="161">
        <v>4.5557178899030644E-3</v>
      </c>
      <c r="AN74" s="161">
        <v>5.4879149645289766E-3</v>
      </c>
      <c r="AX74" s="76"/>
      <c r="AY74" s="76"/>
    </row>
    <row r="75" spans="2:51" ht="13.5" thickBot="1" x14ac:dyDescent="0.25">
      <c r="B75" s="96" t="s">
        <v>166</v>
      </c>
      <c r="C75" s="130">
        <f t="shared" ref="C75:K75" si="52">STDEV(C76,C78,C80)/SQRT(COUNT(C76,C78,C80))</f>
        <v>0</v>
      </c>
      <c r="D75" s="130">
        <f t="shared" si="52"/>
        <v>1.5596012205298475</v>
      </c>
      <c r="E75" s="130">
        <f t="shared" si="52"/>
        <v>0.94770678384622342</v>
      </c>
      <c r="F75" s="130">
        <f t="shared" si="52"/>
        <v>4.4583333333333304</v>
      </c>
      <c r="G75" s="130">
        <f t="shared" si="52"/>
        <v>3.948094294678234</v>
      </c>
      <c r="H75" s="130">
        <f t="shared" si="52"/>
        <v>3.6211390298909767</v>
      </c>
      <c r="I75" s="130">
        <f t="shared" si="52"/>
        <v>3.003569070371749</v>
      </c>
      <c r="J75" s="150">
        <f t="shared" si="52"/>
        <v>6.0744625440365185</v>
      </c>
      <c r="K75" s="150">
        <f t="shared" si="52"/>
        <v>3.1460582823668957</v>
      </c>
      <c r="L75" s="136"/>
      <c r="M75" s="136"/>
      <c r="R75" s="155" t="s">
        <v>148</v>
      </c>
      <c r="S75" s="155">
        <v>13</v>
      </c>
      <c r="T75" s="155">
        <v>784.98248030570267</v>
      </c>
      <c r="U75" s="155"/>
      <c r="V75" s="155"/>
      <c r="W75" s="155"/>
      <c r="X75" s="160"/>
      <c r="Y75" s="160"/>
      <c r="Z75" s="160"/>
      <c r="AA75" s="101"/>
      <c r="AB75" s="101"/>
      <c r="AC75" s="101"/>
      <c r="AD75" s="76"/>
      <c r="AE75" s="101"/>
      <c r="AF75" s="158"/>
      <c r="AG75" s="158"/>
      <c r="AH75" s="158"/>
      <c r="AI75" s="158"/>
      <c r="AJ75" s="158"/>
      <c r="AK75" s="158"/>
      <c r="AL75" s="158"/>
      <c r="AM75" s="158"/>
      <c r="AN75" s="158"/>
      <c r="AX75" s="76"/>
      <c r="AY75" s="76"/>
    </row>
    <row r="76" spans="2:51" ht="13.5" thickBot="1" x14ac:dyDescent="0.25">
      <c r="B76" s="154" t="s">
        <v>170</v>
      </c>
      <c r="C76" s="152">
        <f>AVERAGE(C84:C86)</f>
        <v>0</v>
      </c>
      <c r="D76" s="152">
        <f>AVERAGE(D84:D86)</f>
        <v>6.5555555555555545</v>
      </c>
      <c r="E76" s="152">
        <f>AVERAGE(E84:E86)</f>
        <v>12</v>
      </c>
      <c r="F76" s="152"/>
      <c r="G76" s="152">
        <f>AVERAGE(G84:G86)</f>
        <v>15.777777777777777</v>
      </c>
      <c r="H76" s="152">
        <f>AVERAGE(H84:H86)</f>
        <v>17</v>
      </c>
      <c r="I76" s="152">
        <f>AVERAGE(I84:I86)</f>
        <v>19.333333333333332</v>
      </c>
      <c r="J76" s="153">
        <f>AVERAGE(J84:J86)</f>
        <v>26.666666666666668</v>
      </c>
      <c r="K76" s="153">
        <f>AVERAGE(K84:K86)</f>
        <v>24.78</v>
      </c>
      <c r="L76" s="152"/>
      <c r="M76" s="152"/>
      <c r="R76" s="160"/>
      <c r="S76" s="160"/>
      <c r="T76" s="160"/>
      <c r="U76" s="160"/>
      <c r="V76" s="160"/>
      <c r="W76" s="160"/>
      <c r="X76" s="160"/>
      <c r="Y76" s="160"/>
      <c r="Z76" s="160"/>
      <c r="AA76" s="76"/>
      <c r="AB76" s="76"/>
      <c r="AC76" s="76"/>
      <c r="AD76" s="76"/>
      <c r="AE76" s="100"/>
      <c r="AF76" s="158"/>
      <c r="AG76" s="158"/>
      <c r="AH76" s="158"/>
      <c r="AI76" s="158"/>
      <c r="AJ76" s="158"/>
      <c r="AK76" s="158"/>
      <c r="AL76" s="158"/>
      <c r="AM76" s="158"/>
      <c r="AN76" s="158"/>
      <c r="AX76" s="76"/>
      <c r="AY76" s="76"/>
    </row>
    <row r="77" spans="2:51" x14ac:dyDescent="0.2">
      <c r="B77" s="154" t="s">
        <v>166</v>
      </c>
      <c r="C77" s="136">
        <f>STDEV(C84:C86)/SQRT(COUNT(C84:C86))</f>
        <v>0</v>
      </c>
      <c r="D77" s="136">
        <f>STDEV(D84:D86)/SQRT(COUNT(D84:D86))</f>
        <v>1.555555555555558</v>
      </c>
      <c r="E77" s="136">
        <f>STDEV(E84:E86)/SQRT(COUNT(E84:E86))</f>
        <v>0</v>
      </c>
      <c r="F77" s="136"/>
      <c r="G77" s="136">
        <f>STDEV(G84:G86)/SQRT(COUNT(G84:G86))</f>
        <v>2.6568104891596351</v>
      </c>
      <c r="H77" s="136">
        <f>STDEV(H84:H86)/SQRT(COUNT(H84:H86))</f>
        <v>2.3663544394983047</v>
      </c>
      <c r="I77" s="136">
        <f>STDEV(I84:I86)/SQRT(COUNT(I84:I86))</f>
        <v>1.5739793871303112</v>
      </c>
      <c r="J77" s="156">
        <f>STDEV(J84:J86)/SQRT(COUNT(J84:J86))</f>
        <v>2.2212784106855628</v>
      </c>
      <c r="K77" s="156">
        <f>STDEV(K84:K86)/SQRT(COUNT(K84:K86))</f>
        <v>1.0592922165295087</v>
      </c>
      <c r="L77" s="136"/>
      <c r="M77" s="136"/>
      <c r="R77" s="159"/>
      <c r="S77" s="159" t="s">
        <v>147</v>
      </c>
      <c r="T77" s="159" t="s">
        <v>146</v>
      </c>
      <c r="U77" s="159" t="s">
        <v>145</v>
      </c>
      <c r="V77" s="159" t="s">
        <v>144</v>
      </c>
      <c r="W77" s="159" t="s">
        <v>143</v>
      </c>
      <c r="X77" s="159" t="s">
        <v>142</v>
      </c>
      <c r="Y77" s="159" t="s">
        <v>141</v>
      </c>
      <c r="Z77" s="159" t="s">
        <v>140</v>
      </c>
      <c r="AA77" s="76"/>
      <c r="AB77" s="76"/>
      <c r="AC77" s="76"/>
      <c r="AD77" s="76"/>
      <c r="AE77" s="100"/>
      <c r="AF77" s="158"/>
      <c r="AG77" s="158"/>
      <c r="AH77" s="158"/>
      <c r="AI77" s="158"/>
      <c r="AJ77" s="158"/>
      <c r="AK77" s="158"/>
      <c r="AL77" s="158"/>
      <c r="AM77" s="158"/>
      <c r="AN77" s="158"/>
      <c r="AX77" s="76"/>
      <c r="AY77" s="76"/>
    </row>
    <row r="78" spans="2:51" x14ac:dyDescent="0.2">
      <c r="B78" s="154" t="s">
        <v>169</v>
      </c>
      <c r="C78" s="152">
        <f t="shared" ref="C78:K78" si="53">AVERAGE(C87:C89)</f>
        <v>0</v>
      </c>
      <c r="D78" s="152">
        <f t="shared" si="53"/>
        <v>3.5277777777777781</v>
      </c>
      <c r="E78" s="152">
        <f t="shared" si="53"/>
        <v>11.166666666666666</v>
      </c>
      <c r="F78" s="152">
        <f t="shared" si="53"/>
        <v>14.861111111111109</v>
      </c>
      <c r="G78" s="152">
        <f t="shared" si="53"/>
        <v>14.055555555555557</v>
      </c>
      <c r="H78" s="152">
        <f t="shared" si="53"/>
        <v>18.556666666666668</v>
      </c>
      <c r="I78" s="152">
        <f t="shared" si="53"/>
        <v>23.446666666666669</v>
      </c>
      <c r="J78" s="153">
        <f t="shared" si="53"/>
        <v>22.666666666666668</v>
      </c>
      <c r="K78" s="153">
        <f t="shared" si="53"/>
        <v>20.776666666666667</v>
      </c>
      <c r="L78" s="152"/>
      <c r="M78" s="152"/>
      <c r="R78" s="157" t="s">
        <v>139</v>
      </c>
      <c r="S78" s="157">
        <v>-9.2978629708984073E-2</v>
      </c>
      <c r="T78" s="157">
        <v>1.0104644976046175</v>
      </c>
      <c r="U78" s="157">
        <v>-9.2015731309112725E-2</v>
      </c>
      <c r="V78" s="157">
        <v>0.92820381813202535</v>
      </c>
      <c r="W78" s="157">
        <v>-2.294591641013175</v>
      </c>
      <c r="X78" s="157">
        <v>2.1086343815952069</v>
      </c>
      <c r="Y78" s="157">
        <v>-2.294591641013175</v>
      </c>
      <c r="Z78" s="157">
        <v>2.1086343815952069</v>
      </c>
      <c r="AA78" s="76"/>
      <c r="AB78" s="76"/>
      <c r="AC78" s="76"/>
      <c r="AD78" s="76"/>
      <c r="AE78" s="100"/>
      <c r="AF78" s="76"/>
      <c r="AG78" s="76"/>
      <c r="AH78" s="76"/>
      <c r="AI78" s="76"/>
      <c r="AJ78" s="76"/>
      <c r="AK78" s="76"/>
      <c r="AL78" s="76"/>
      <c r="AM78" s="76"/>
      <c r="AN78" s="76"/>
      <c r="AX78" s="76"/>
      <c r="AY78" s="76"/>
    </row>
    <row r="79" spans="2:51" ht="13.5" thickBot="1" x14ac:dyDescent="0.25">
      <c r="B79" s="154" t="s">
        <v>166</v>
      </c>
      <c r="C79" s="136">
        <f t="shared" ref="C79:K79" si="54">STDEV(C87:C89)/SQRT(COUNT(C87:C89))</f>
        <v>0</v>
      </c>
      <c r="D79" s="136">
        <f t="shared" si="54"/>
        <v>1.1183790077331885</v>
      </c>
      <c r="E79" s="136">
        <f t="shared" si="54"/>
        <v>3.8333333333333348</v>
      </c>
      <c r="F79" s="136">
        <f t="shared" si="54"/>
        <v>1.1100689557049075</v>
      </c>
      <c r="G79" s="136">
        <f t="shared" si="54"/>
        <v>2.3616012563146933</v>
      </c>
      <c r="H79" s="136">
        <f t="shared" si="54"/>
        <v>0.80200443334878879</v>
      </c>
      <c r="I79" s="136">
        <f t="shared" si="54"/>
        <v>1.1760999579589788</v>
      </c>
      <c r="J79" s="156">
        <f t="shared" si="54"/>
        <v>1.3883123247710192</v>
      </c>
      <c r="K79" s="156">
        <f t="shared" si="54"/>
        <v>1.3527297504593367</v>
      </c>
      <c r="L79" s="136"/>
      <c r="M79" s="136"/>
      <c r="R79" s="155" t="s">
        <v>138</v>
      </c>
      <c r="S79" s="155">
        <v>5.1043556145689787E-3</v>
      </c>
      <c r="T79" s="155">
        <v>3.3326704847798637E-4</v>
      </c>
      <c r="U79" s="155">
        <v>15.316112522616054</v>
      </c>
      <c r="V79" s="155">
        <v>3.0610898807657551E-9</v>
      </c>
      <c r="W79" s="155">
        <v>4.378229093639812E-3</v>
      </c>
      <c r="X79" s="155">
        <v>5.8304821354981454E-3</v>
      </c>
      <c r="Y79" s="155">
        <v>4.378229093639812E-3</v>
      </c>
      <c r="Z79" s="155">
        <v>5.8304821354981454E-3</v>
      </c>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row>
    <row r="80" spans="2:51" x14ac:dyDescent="0.2">
      <c r="B80" s="154" t="s">
        <v>168</v>
      </c>
      <c r="C80" s="152">
        <f t="shared" ref="C80:K80" si="55">AVERAGE(C90:C92)</f>
        <v>0</v>
      </c>
      <c r="D80" s="152">
        <f t="shared" si="55"/>
        <v>1.1666666666666667</v>
      </c>
      <c r="E80" s="152">
        <f t="shared" si="55"/>
        <v>8.8333333333333339</v>
      </c>
      <c r="F80" s="152">
        <f t="shared" si="55"/>
        <v>23.777777777777782</v>
      </c>
      <c r="G80" s="152">
        <f t="shared" si="55"/>
        <v>26.666666666666668</v>
      </c>
      <c r="H80" s="152">
        <f t="shared" si="55"/>
        <v>28.557777777777776</v>
      </c>
      <c r="I80" s="152">
        <f t="shared" si="55"/>
        <v>29.666666666666668</v>
      </c>
      <c r="J80" s="153">
        <f t="shared" si="55"/>
        <v>42.55777777777778</v>
      </c>
      <c r="K80" s="153">
        <f t="shared" si="55"/>
        <v>31.556666666666668</v>
      </c>
      <c r="L80" s="152"/>
      <c r="M80" s="152"/>
      <c r="R80" s="69"/>
      <c r="S80" s="69"/>
      <c r="T80" s="69"/>
      <c r="U80" s="69"/>
      <c r="V80" s="69"/>
      <c r="W80" s="69"/>
      <c r="X80" s="69"/>
      <c r="Y80" s="69"/>
      <c r="Z80" s="69"/>
      <c r="AA80" s="76"/>
      <c r="AB80" s="76"/>
      <c r="AC80" s="76"/>
      <c r="AD80" s="76"/>
      <c r="AE80" s="76"/>
      <c r="AF80" s="117" t="s">
        <v>163</v>
      </c>
      <c r="AG80" s="117"/>
      <c r="AH80" s="117"/>
      <c r="AI80" s="117"/>
      <c r="AJ80" s="117"/>
      <c r="AK80" s="117"/>
      <c r="AL80" s="117"/>
      <c r="AM80" s="117"/>
      <c r="AN80" s="117"/>
      <c r="AO80" s="76"/>
      <c r="AP80" s="76"/>
      <c r="AQ80" s="76"/>
      <c r="AR80" s="76"/>
      <c r="AS80" s="76"/>
      <c r="AT80" s="76"/>
      <c r="AU80" s="76"/>
      <c r="AV80" s="76"/>
      <c r="AW80" s="76"/>
      <c r="AX80" s="76"/>
      <c r="AY80" s="76"/>
    </row>
    <row r="81" spans="2:51" ht="13.5" thickBot="1" x14ac:dyDescent="0.25">
      <c r="B81" s="151" t="s">
        <v>166</v>
      </c>
      <c r="C81" s="130">
        <f t="shared" ref="C81:K81" si="56">STDEV(C90:C92)/SQRT(COUNT(C90:C92))</f>
        <v>0</v>
      </c>
      <c r="D81" s="130">
        <f t="shared" si="56"/>
        <v>0.16666666666666682</v>
      </c>
      <c r="E81" s="130">
        <f t="shared" si="56"/>
        <v>1.9220937657784658</v>
      </c>
      <c r="F81" s="130">
        <f t="shared" si="56"/>
        <v>3.6226311970891221</v>
      </c>
      <c r="G81" s="130">
        <f t="shared" si="56"/>
        <v>3.8441875315569387</v>
      </c>
      <c r="H81" s="136">
        <f t="shared" si="56"/>
        <v>3.421825554211789</v>
      </c>
      <c r="I81" s="136">
        <f t="shared" si="56"/>
        <v>3.6578687378996779</v>
      </c>
      <c r="J81" s="150">
        <f t="shared" si="56"/>
        <v>4.989693204156449</v>
      </c>
      <c r="K81" s="150">
        <f t="shared" si="56"/>
        <v>3.7228856788488365</v>
      </c>
      <c r="L81" s="136"/>
      <c r="M81" s="136"/>
      <c r="R81" s="69"/>
      <c r="S81" s="69"/>
      <c r="T81" s="69"/>
      <c r="U81" s="69"/>
      <c r="V81" s="69"/>
      <c r="W81" s="69"/>
      <c r="X81" s="69"/>
      <c r="Y81" s="69"/>
      <c r="Z81" s="69"/>
      <c r="AA81" s="76"/>
      <c r="AB81" s="76"/>
      <c r="AC81" s="76"/>
      <c r="AD81" s="76"/>
      <c r="AE81" s="76"/>
      <c r="AF81" s="117"/>
      <c r="AG81" s="117"/>
      <c r="AH81" s="117"/>
      <c r="AI81" s="117"/>
      <c r="AJ81" s="117"/>
      <c r="AK81" s="117"/>
      <c r="AL81" s="117"/>
      <c r="AM81" s="117"/>
      <c r="AN81" s="117"/>
      <c r="AX81" s="76"/>
      <c r="AY81" s="76"/>
    </row>
    <row r="82" spans="2:51" x14ac:dyDescent="0.2">
      <c r="B82" s="149" t="s">
        <v>167</v>
      </c>
      <c r="C82" s="148">
        <f t="shared" ref="C82:K82" si="57">AVERAGE(C84:C92)</f>
        <v>0</v>
      </c>
      <c r="D82" s="148">
        <f t="shared" si="57"/>
        <v>3.75</v>
      </c>
      <c r="E82" s="148">
        <f t="shared" si="57"/>
        <v>10.404761904761907</v>
      </c>
      <c r="F82" s="148">
        <f t="shared" si="57"/>
        <v>19.319444444444446</v>
      </c>
      <c r="G82" s="148">
        <f t="shared" si="57"/>
        <v>18.833333333333332</v>
      </c>
      <c r="H82" s="148">
        <f t="shared" si="57"/>
        <v>21.371481481481482</v>
      </c>
      <c r="I82" s="148">
        <f t="shared" si="57"/>
        <v>24.148888888888891</v>
      </c>
      <c r="J82" s="147">
        <f t="shared" si="57"/>
        <v>30.630370370370372</v>
      </c>
      <c r="K82" s="147">
        <f t="shared" si="57"/>
        <v>25.704444444444448</v>
      </c>
      <c r="L82" s="142"/>
      <c r="M82" s="142"/>
      <c r="R82" s="69"/>
      <c r="S82" s="69"/>
      <c r="T82" s="69"/>
      <c r="U82" s="69"/>
      <c r="V82" s="69"/>
      <c r="W82" s="69"/>
      <c r="X82" s="69"/>
      <c r="Y82" s="69"/>
      <c r="Z82" s="69"/>
      <c r="AA82" s="76"/>
      <c r="AB82" s="76"/>
      <c r="AC82" s="76"/>
      <c r="AD82" s="76"/>
      <c r="AE82" s="100"/>
      <c r="AF82" s="146" t="s">
        <v>161</v>
      </c>
      <c r="AG82" s="146"/>
      <c r="AH82" s="117"/>
      <c r="AI82" s="117"/>
      <c r="AJ82" s="117"/>
      <c r="AK82" s="117"/>
      <c r="AL82" s="117"/>
      <c r="AM82" s="117"/>
      <c r="AN82" s="117"/>
      <c r="AX82" s="76"/>
      <c r="AY82" s="76"/>
    </row>
    <row r="83" spans="2:51" x14ac:dyDescent="0.2">
      <c r="B83" s="145" t="s">
        <v>166</v>
      </c>
      <c r="C83" s="144">
        <f t="shared" ref="C83:K83" si="58">STDEV(C84:C92)/SQRT(COUNT(C84:C92))</f>
        <v>0</v>
      </c>
      <c r="D83" s="144">
        <f t="shared" si="58"/>
        <v>0.9572256077840432</v>
      </c>
      <c r="E83" s="144">
        <f t="shared" si="58"/>
        <v>1.2460822960123339</v>
      </c>
      <c r="F83" s="144">
        <f t="shared" si="58"/>
        <v>2.6165796753645529</v>
      </c>
      <c r="G83" s="144">
        <f t="shared" si="58"/>
        <v>2.4862274957239605</v>
      </c>
      <c r="H83" s="144">
        <f t="shared" si="58"/>
        <v>2.1849805145832248</v>
      </c>
      <c r="I83" s="144">
        <f t="shared" si="58"/>
        <v>1.9214774568763395</v>
      </c>
      <c r="J83" s="143">
        <f t="shared" si="58"/>
        <v>3.4454778666778307</v>
      </c>
      <c r="K83" s="143">
        <f t="shared" si="58"/>
        <v>1.9686057609321608</v>
      </c>
      <c r="L83" s="142"/>
      <c r="M83" s="142"/>
      <c r="R83" s="115" t="s">
        <v>163</v>
      </c>
      <c r="S83" s="115"/>
      <c r="T83" s="115"/>
      <c r="U83" s="115"/>
      <c r="V83" s="115"/>
      <c r="W83" s="115"/>
      <c r="X83" s="115"/>
      <c r="Y83" s="115"/>
      <c r="Z83" s="115"/>
      <c r="AA83" s="76"/>
      <c r="AB83" s="76"/>
      <c r="AC83" s="76"/>
      <c r="AD83" s="76"/>
      <c r="AE83" s="100"/>
      <c r="AF83" s="122" t="s">
        <v>160</v>
      </c>
      <c r="AG83" s="122">
        <v>0.98486202269355794</v>
      </c>
      <c r="AH83" s="117"/>
      <c r="AI83" s="117"/>
      <c r="AJ83" s="117"/>
      <c r="AK83" s="117"/>
      <c r="AL83" s="117"/>
      <c r="AM83" s="117"/>
      <c r="AN83" s="117"/>
      <c r="AX83" s="76"/>
      <c r="AY83" s="76"/>
    </row>
    <row r="84" spans="2:51" ht="13.5" thickBot="1" x14ac:dyDescent="0.25">
      <c r="B84" s="91" t="s">
        <v>82</v>
      </c>
      <c r="C84" s="136">
        <v>0</v>
      </c>
      <c r="D84" s="135">
        <v>3.6666666666666665</v>
      </c>
      <c r="E84" s="135"/>
      <c r="F84" s="135"/>
      <c r="G84" s="135">
        <v>14.666666666666666</v>
      </c>
      <c r="H84" s="135">
        <v>18.670000000000002</v>
      </c>
      <c r="I84" s="135">
        <v>17</v>
      </c>
      <c r="J84" s="139">
        <v>29.67</v>
      </c>
      <c r="K84" s="138">
        <v>25.67</v>
      </c>
      <c r="L84" s="135"/>
      <c r="M84" s="135"/>
      <c r="R84" s="115"/>
      <c r="S84" s="115"/>
      <c r="T84" s="115"/>
      <c r="U84" s="115"/>
      <c r="V84" s="115"/>
      <c r="W84" s="115"/>
      <c r="X84" s="115"/>
      <c r="Y84" s="115"/>
      <c r="Z84" s="115"/>
      <c r="AA84" s="76"/>
      <c r="AB84" s="76"/>
      <c r="AC84" s="76"/>
      <c r="AD84" s="76"/>
      <c r="AE84" s="141"/>
      <c r="AF84" s="122" t="s">
        <v>159</v>
      </c>
      <c r="AG84" s="122">
        <v>0.96995320374404626</v>
      </c>
      <c r="AH84" s="117"/>
      <c r="AI84" s="117"/>
      <c r="AJ84" s="117"/>
      <c r="AK84" s="117"/>
      <c r="AL84" s="117"/>
      <c r="AM84" s="117"/>
      <c r="AN84" s="117"/>
      <c r="AX84" s="76"/>
      <c r="AY84" s="76"/>
    </row>
    <row r="85" spans="2:51" x14ac:dyDescent="0.2">
      <c r="B85" s="91" t="s">
        <v>84</v>
      </c>
      <c r="C85" s="136">
        <v>0</v>
      </c>
      <c r="D85" s="135">
        <v>7</v>
      </c>
      <c r="E85" s="135">
        <v>12</v>
      </c>
      <c r="F85" s="135"/>
      <c r="G85" s="135">
        <v>11.833333333333334</v>
      </c>
      <c r="H85" s="135">
        <v>12.33</v>
      </c>
      <c r="I85" s="135">
        <v>18.670000000000002</v>
      </c>
      <c r="J85" s="139">
        <v>22.33</v>
      </c>
      <c r="K85" s="138">
        <v>22.67</v>
      </c>
      <c r="L85" s="135"/>
      <c r="M85" s="135"/>
      <c r="R85" s="140" t="s">
        <v>161</v>
      </c>
      <c r="S85" s="140"/>
      <c r="T85" s="115"/>
      <c r="U85" s="115"/>
      <c r="V85" s="115"/>
      <c r="W85" s="115"/>
      <c r="X85" s="115"/>
      <c r="Y85" s="115"/>
      <c r="Z85" s="115"/>
      <c r="AA85" s="76"/>
      <c r="AB85" s="76"/>
      <c r="AC85" s="76"/>
      <c r="AD85" s="76"/>
      <c r="AE85" s="116"/>
      <c r="AF85" s="122" t="s">
        <v>158</v>
      </c>
      <c r="AG85" s="122">
        <v>0.9672216768116868</v>
      </c>
      <c r="AH85" s="117"/>
      <c r="AI85" s="117"/>
      <c r="AJ85" s="117"/>
      <c r="AK85" s="117"/>
      <c r="AL85" s="117"/>
      <c r="AM85" s="117"/>
      <c r="AN85" s="117"/>
      <c r="AX85" s="76"/>
      <c r="AY85" s="76"/>
    </row>
    <row r="86" spans="2:51" x14ac:dyDescent="0.2">
      <c r="B86" s="91" t="s">
        <v>86</v>
      </c>
      <c r="C86" s="136">
        <v>0</v>
      </c>
      <c r="D86" s="135">
        <v>9</v>
      </c>
      <c r="E86" s="135">
        <v>12</v>
      </c>
      <c r="F86" s="135"/>
      <c r="G86" s="135">
        <v>20.833333333333332</v>
      </c>
      <c r="H86" s="135">
        <v>20</v>
      </c>
      <c r="I86" s="135">
        <v>22.33</v>
      </c>
      <c r="J86" s="139">
        <v>28</v>
      </c>
      <c r="K86" s="138">
        <v>26</v>
      </c>
      <c r="L86" s="135"/>
      <c r="M86" s="135"/>
      <c r="R86" s="119" t="s">
        <v>160</v>
      </c>
      <c r="S86" s="119">
        <v>0.99009445314726041</v>
      </c>
      <c r="T86" s="115"/>
      <c r="U86" s="115"/>
      <c r="V86" s="115"/>
      <c r="W86" s="115"/>
      <c r="X86" s="115"/>
      <c r="Y86" s="115"/>
      <c r="Z86" s="115"/>
      <c r="AA86" s="76"/>
      <c r="AB86" s="76"/>
      <c r="AC86" s="76"/>
      <c r="AD86" s="76"/>
      <c r="AE86" s="116"/>
      <c r="AF86" s="122" t="s">
        <v>146</v>
      </c>
      <c r="AG86" s="122">
        <v>1.6326687173158654</v>
      </c>
      <c r="AH86" s="117"/>
      <c r="AI86" s="117"/>
      <c r="AJ86" s="117"/>
      <c r="AK86" s="117"/>
      <c r="AL86" s="117"/>
      <c r="AM86" s="117"/>
      <c r="AN86" s="117"/>
      <c r="AX86" s="76"/>
      <c r="AY86" s="76"/>
    </row>
    <row r="87" spans="2:51" ht="13.5" thickBot="1" x14ac:dyDescent="0.25">
      <c r="B87" s="91" t="s">
        <v>88</v>
      </c>
      <c r="C87" s="136">
        <v>0</v>
      </c>
      <c r="D87" s="135">
        <v>5</v>
      </c>
      <c r="E87" s="135"/>
      <c r="F87" s="135">
        <v>15.666666666666666</v>
      </c>
      <c r="G87" s="135">
        <v>14.333333333333334</v>
      </c>
      <c r="H87" s="135">
        <v>19</v>
      </c>
      <c r="I87" s="135">
        <v>25.67</v>
      </c>
      <c r="J87" s="139">
        <v>20</v>
      </c>
      <c r="K87" s="138">
        <v>18.329999999999998</v>
      </c>
      <c r="L87" s="135"/>
      <c r="M87" s="135"/>
      <c r="R87" s="119" t="s">
        <v>159</v>
      </c>
      <c r="S87" s="119">
        <v>0.98028702615297258</v>
      </c>
      <c r="T87" s="115"/>
      <c r="U87" s="115"/>
      <c r="V87" s="115"/>
      <c r="W87" s="115"/>
      <c r="X87" s="115"/>
      <c r="Y87" s="115"/>
      <c r="Z87" s="115"/>
      <c r="AA87" s="76"/>
      <c r="AB87" s="76"/>
      <c r="AC87" s="76"/>
      <c r="AD87" s="76"/>
      <c r="AE87" s="116"/>
      <c r="AF87" s="121" t="s">
        <v>157</v>
      </c>
      <c r="AG87" s="121">
        <v>13</v>
      </c>
      <c r="AH87" s="117"/>
      <c r="AI87" s="117"/>
      <c r="AJ87" s="117"/>
      <c r="AK87" s="117"/>
      <c r="AL87" s="117"/>
      <c r="AM87" s="117"/>
      <c r="AN87" s="117"/>
      <c r="AX87" s="76"/>
      <c r="AY87" s="76"/>
    </row>
    <row r="88" spans="2:51" x14ac:dyDescent="0.2">
      <c r="B88" s="91" t="s">
        <v>90</v>
      </c>
      <c r="C88" s="136">
        <v>0</v>
      </c>
      <c r="D88" s="135">
        <v>4.25</v>
      </c>
      <c r="E88" s="135">
        <v>15</v>
      </c>
      <c r="F88" s="135">
        <v>16.25</v>
      </c>
      <c r="G88" s="135">
        <v>18</v>
      </c>
      <c r="H88" s="135">
        <v>17</v>
      </c>
      <c r="I88" s="135">
        <v>23</v>
      </c>
      <c r="J88" s="139">
        <v>23.33</v>
      </c>
      <c r="K88" s="138">
        <v>23</v>
      </c>
      <c r="L88" s="135"/>
      <c r="M88" s="135"/>
      <c r="R88" s="119" t="s">
        <v>158</v>
      </c>
      <c r="S88" s="119">
        <v>0.97849493762142459</v>
      </c>
      <c r="T88" s="115"/>
      <c r="U88" s="115"/>
      <c r="V88" s="115"/>
      <c r="W88" s="115"/>
      <c r="X88" s="115"/>
      <c r="Y88" s="115"/>
      <c r="Z88" s="115"/>
      <c r="AA88" s="76"/>
      <c r="AB88" s="76"/>
      <c r="AC88" s="76"/>
      <c r="AD88" s="76"/>
      <c r="AE88" s="116"/>
      <c r="AF88" s="117"/>
      <c r="AG88" s="117"/>
      <c r="AH88" s="117"/>
      <c r="AI88" s="117"/>
      <c r="AJ88" s="117"/>
      <c r="AK88" s="117"/>
      <c r="AL88" s="117"/>
      <c r="AM88" s="117"/>
      <c r="AN88" s="117"/>
      <c r="AX88" s="76"/>
      <c r="AY88" s="76"/>
    </row>
    <row r="89" spans="2:51" ht="13.5" thickBot="1" x14ac:dyDescent="0.25">
      <c r="B89" s="91" t="s">
        <v>92</v>
      </c>
      <c r="C89" s="136">
        <v>0</v>
      </c>
      <c r="D89" s="135">
        <v>1.3333333333333333</v>
      </c>
      <c r="E89" s="135">
        <v>7.333333333333333</v>
      </c>
      <c r="F89" s="135">
        <v>12.666666666666666</v>
      </c>
      <c r="G89" s="135">
        <v>9.8333333333333339</v>
      </c>
      <c r="H89" s="135">
        <v>19.670000000000002</v>
      </c>
      <c r="I89" s="135">
        <v>21.67</v>
      </c>
      <c r="J89" s="139">
        <v>24.67</v>
      </c>
      <c r="K89" s="138">
        <v>21</v>
      </c>
      <c r="L89" s="135"/>
      <c r="M89" s="135"/>
      <c r="R89" s="119" t="s">
        <v>146</v>
      </c>
      <c r="S89" s="119">
        <v>1.3715094680372153</v>
      </c>
      <c r="T89" s="115"/>
      <c r="U89" s="115"/>
      <c r="V89" s="115"/>
      <c r="W89" s="115"/>
      <c r="X89" s="115"/>
      <c r="Y89" s="115"/>
      <c r="Z89" s="115"/>
      <c r="AA89" s="76"/>
      <c r="AB89" s="76"/>
      <c r="AC89" s="76"/>
      <c r="AD89" s="76"/>
      <c r="AE89" s="116"/>
      <c r="AF89" s="117" t="s">
        <v>156</v>
      </c>
      <c r="AG89" s="117"/>
      <c r="AH89" s="117"/>
      <c r="AI89" s="117"/>
      <c r="AJ89" s="117"/>
      <c r="AK89" s="117"/>
      <c r="AL89" s="117"/>
      <c r="AM89" s="117"/>
      <c r="AN89" s="117"/>
      <c r="AX89" s="76"/>
      <c r="AY89" s="76"/>
    </row>
    <row r="90" spans="2:51" ht="13.5" thickBot="1" x14ac:dyDescent="0.25">
      <c r="B90" s="91" t="s">
        <v>94</v>
      </c>
      <c r="C90" s="136">
        <v>0</v>
      </c>
      <c r="D90" s="135">
        <v>1</v>
      </c>
      <c r="E90" s="135">
        <v>5</v>
      </c>
      <c r="F90" s="135">
        <v>20.666666666666668</v>
      </c>
      <c r="G90" s="134">
        <f>F67+G67</f>
        <v>23.333333333333336</v>
      </c>
      <c r="H90" s="131">
        <f>F67+H67</f>
        <v>27.336666666666666</v>
      </c>
      <c r="I90" s="131">
        <f>F67+I67</f>
        <v>27.99666666666667</v>
      </c>
      <c r="J90" s="137">
        <f>(43+47+49)/3</f>
        <v>46.333333333333336</v>
      </c>
      <c r="K90" s="132">
        <f>F67+K67</f>
        <v>28</v>
      </c>
      <c r="L90" s="131"/>
      <c r="M90" s="131"/>
      <c r="R90" s="118" t="s">
        <v>157</v>
      </c>
      <c r="S90" s="118">
        <v>13</v>
      </c>
      <c r="T90" s="115"/>
      <c r="U90" s="115"/>
      <c r="V90" s="115"/>
      <c r="W90" s="115"/>
      <c r="X90" s="115"/>
      <c r="Y90" s="115"/>
      <c r="Z90" s="115"/>
      <c r="AA90" s="76"/>
      <c r="AB90" s="76"/>
      <c r="AC90" s="76"/>
      <c r="AD90" s="76"/>
      <c r="AE90" s="100"/>
      <c r="AF90" s="123"/>
      <c r="AG90" s="123" t="s">
        <v>155</v>
      </c>
      <c r="AH90" s="123" t="s">
        <v>154</v>
      </c>
      <c r="AI90" s="123" t="s">
        <v>153</v>
      </c>
      <c r="AJ90" s="123" t="s">
        <v>152</v>
      </c>
      <c r="AK90" s="123" t="s">
        <v>151</v>
      </c>
      <c r="AL90" s="117"/>
      <c r="AM90" s="117"/>
      <c r="AN90" s="117"/>
    </row>
    <row r="91" spans="2:51" x14ac:dyDescent="0.2">
      <c r="B91" s="91" t="s">
        <v>96</v>
      </c>
      <c r="C91" s="136">
        <v>0</v>
      </c>
      <c r="D91" s="135">
        <v>1.5</v>
      </c>
      <c r="E91" s="135">
        <v>10.5</v>
      </c>
      <c r="F91" s="135">
        <v>31</v>
      </c>
      <c r="G91" s="134">
        <f>F68+G68</f>
        <v>34.333333333333336</v>
      </c>
      <c r="H91" s="131">
        <f>F68+H68</f>
        <v>35</v>
      </c>
      <c r="I91" s="131">
        <f>F68+I68</f>
        <v>36.67</v>
      </c>
      <c r="J91" s="133">
        <f>F68+J68</f>
        <v>48.67</v>
      </c>
      <c r="K91" s="132">
        <f>F68+K68</f>
        <v>39</v>
      </c>
      <c r="L91" s="131"/>
      <c r="M91" s="131"/>
      <c r="R91" s="115"/>
      <c r="S91" s="115"/>
      <c r="T91" s="115"/>
      <c r="U91" s="115"/>
      <c r="V91" s="115"/>
      <c r="W91" s="115"/>
      <c r="X91" s="115"/>
      <c r="Y91" s="115"/>
      <c r="Z91" s="115"/>
      <c r="AA91" s="76"/>
      <c r="AB91" s="76"/>
      <c r="AC91" s="76"/>
      <c r="AD91" s="76"/>
      <c r="AE91" s="100"/>
      <c r="AF91" s="122" t="s">
        <v>150</v>
      </c>
      <c r="AG91" s="122">
        <v>1</v>
      </c>
      <c r="AH91" s="122">
        <v>946.54537549056727</v>
      </c>
      <c r="AI91" s="122">
        <v>946.54537549056727</v>
      </c>
      <c r="AJ91" s="122">
        <v>355.09560321494655</v>
      </c>
      <c r="AK91" s="122">
        <v>1.011280579501265E-9</v>
      </c>
      <c r="AL91" s="117"/>
      <c r="AM91" s="117"/>
      <c r="AN91" s="117"/>
    </row>
    <row r="92" spans="2:51" ht="13.5" thickBot="1" x14ac:dyDescent="0.25">
      <c r="B92" s="96" t="s">
        <v>98</v>
      </c>
      <c r="C92" s="130">
        <v>0</v>
      </c>
      <c r="D92" s="129">
        <v>1</v>
      </c>
      <c r="E92" s="129">
        <v>11</v>
      </c>
      <c r="F92" s="129">
        <v>19.666666666666668</v>
      </c>
      <c r="G92" s="127">
        <f>F69+G69</f>
        <v>22.333333333333336</v>
      </c>
      <c r="H92" s="128">
        <f>F69+H69</f>
        <v>23.336666666666666</v>
      </c>
      <c r="I92" s="127">
        <f>(22+27+24)/3</f>
        <v>24.333333333333332</v>
      </c>
      <c r="J92" s="126">
        <v>32.67</v>
      </c>
      <c r="K92" s="125">
        <v>27.67</v>
      </c>
      <c r="L92" s="124"/>
      <c r="M92" s="124"/>
      <c r="R92" s="115" t="s">
        <v>156</v>
      </c>
      <c r="S92" s="115"/>
      <c r="T92" s="115"/>
      <c r="U92" s="115"/>
      <c r="V92" s="115"/>
      <c r="W92" s="115"/>
      <c r="X92" s="115"/>
      <c r="Y92" s="115"/>
      <c r="Z92" s="115"/>
      <c r="AA92" s="76"/>
      <c r="AB92" s="76"/>
      <c r="AC92" s="76"/>
      <c r="AD92" s="76"/>
      <c r="AE92" s="105"/>
      <c r="AF92" s="122" t="s">
        <v>149</v>
      </c>
      <c r="AG92" s="122">
        <v>11</v>
      </c>
      <c r="AH92" s="122">
        <v>29.321678545520168</v>
      </c>
      <c r="AI92" s="122">
        <v>2.6656071405018333</v>
      </c>
      <c r="AJ92" s="122"/>
      <c r="AK92" s="122"/>
      <c r="AL92" s="117"/>
      <c r="AM92" s="117"/>
      <c r="AN92" s="117"/>
    </row>
    <row r="93" spans="2:51" ht="13.5" thickBot="1" x14ac:dyDescent="0.25">
      <c r="H93" s="285" t="s">
        <v>165</v>
      </c>
      <c r="I93" s="285"/>
      <c r="J93" s="285"/>
      <c r="K93" s="285"/>
      <c r="L93" s="285"/>
      <c r="M93" s="285"/>
      <c r="N93" s="285"/>
      <c r="O93" s="285"/>
      <c r="P93" s="285"/>
      <c r="Q93" s="285"/>
      <c r="R93" s="120"/>
      <c r="S93" s="120" t="s">
        <v>155</v>
      </c>
      <c r="T93" s="120" t="s">
        <v>154</v>
      </c>
      <c r="U93" s="120" t="s">
        <v>153</v>
      </c>
      <c r="V93" s="120" t="s">
        <v>152</v>
      </c>
      <c r="W93" s="120" t="s">
        <v>151</v>
      </c>
      <c r="X93" s="115"/>
      <c r="Y93" s="115"/>
      <c r="Z93" s="115"/>
      <c r="AA93" s="76"/>
      <c r="AB93" s="76"/>
      <c r="AC93" s="76"/>
      <c r="AD93" s="76"/>
      <c r="AE93" s="116"/>
      <c r="AF93" s="121" t="s">
        <v>148</v>
      </c>
      <c r="AG93" s="121">
        <v>12</v>
      </c>
      <c r="AH93" s="121">
        <v>975.86705403608744</v>
      </c>
      <c r="AI93" s="121"/>
      <c r="AJ93" s="121"/>
      <c r="AK93" s="121"/>
      <c r="AL93" s="117"/>
      <c r="AM93" s="117"/>
      <c r="AN93" s="117"/>
    </row>
    <row r="94" spans="2:51" ht="13.5" thickBot="1" x14ac:dyDescent="0.25">
      <c r="H94" s="285"/>
      <c r="I94" s="285"/>
      <c r="J94" s="285"/>
      <c r="K94" s="285"/>
      <c r="L94" s="285"/>
      <c r="M94" s="285"/>
      <c r="N94" s="285"/>
      <c r="O94" s="285"/>
      <c r="P94" s="285"/>
      <c r="Q94" s="285"/>
      <c r="R94" s="119" t="s">
        <v>150</v>
      </c>
      <c r="S94" s="119">
        <v>1</v>
      </c>
      <c r="T94" s="119">
        <v>1028.943230873082</v>
      </c>
      <c r="U94" s="119">
        <v>1028.943230873082</v>
      </c>
      <c r="V94" s="119">
        <v>547.00814658203637</v>
      </c>
      <c r="W94" s="119">
        <v>9.9123675678071043E-11</v>
      </c>
      <c r="X94" s="115"/>
      <c r="Y94" s="115"/>
      <c r="Z94" s="115"/>
      <c r="AA94" s="76"/>
      <c r="AB94" s="76"/>
      <c r="AC94" s="76"/>
      <c r="AD94" s="76"/>
      <c r="AE94" s="116"/>
      <c r="AF94" s="117"/>
      <c r="AG94" s="117"/>
      <c r="AH94" s="117"/>
      <c r="AI94" s="117"/>
      <c r="AJ94" s="117"/>
      <c r="AK94" s="117"/>
      <c r="AL94" s="117"/>
      <c r="AM94" s="117"/>
      <c r="AN94" s="117"/>
    </row>
    <row r="95" spans="2:51" x14ac:dyDescent="0.2">
      <c r="F95" s="83"/>
      <c r="H95" s="285"/>
      <c r="I95" s="285"/>
      <c r="J95" s="285"/>
      <c r="K95" s="285"/>
      <c r="L95" s="285"/>
      <c r="M95" s="285"/>
      <c r="N95" s="285"/>
      <c r="O95" s="285"/>
      <c r="P95" s="285"/>
      <c r="Q95" s="285"/>
      <c r="R95" s="119" t="s">
        <v>149</v>
      </c>
      <c r="S95" s="119">
        <v>11</v>
      </c>
      <c r="T95" s="119">
        <v>20.691420430072981</v>
      </c>
      <c r="U95" s="119">
        <v>1.8810382209157255</v>
      </c>
      <c r="V95" s="119"/>
      <c r="W95" s="119"/>
      <c r="X95" s="115"/>
      <c r="Y95" s="115"/>
      <c r="Z95" s="115"/>
      <c r="AA95" s="76"/>
      <c r="AB95" s="76"/>
      <c r="AC95" s="76"/>
      <c r="AD95" s="76"/>
      <c r="AE95" s="116"/>
      <c r="AF95" s="123"/>
      <c r="AG95" s="123" t="s">
        <v>147</v>
      </c>
      <c r="AH95" s="123" t="s">
        <v>146</v>
      </c>
      <c r="AI95" s="123" t="s">
        <v>145</v>
      </c>
      <c r="AJ95" s="123" t="s">
        <v>144</v>
      </c>
      <c r="AK95" s="123" t="s">
        <v>143</v>
      </c>
      <c r="AL95" s="123" t="s">
        <v>142</v>
      </c>
      <c r="AM95" s="123" t="s">
        <v>141</v>
      </c>
      <c r="AN95" s="123" t="s">
        <v>140</v>
      </c>
    </row>
    <row r="96" spans="2:51" ht="13.5" thickBot="1" x14ac:dyDescent="0.25">
      <c r="F96" s="83"/>
      <c r="H96" s="285"/>
      <c r="I96" s="285"/>
      <c r="J96" s="285"/>
      <c r="K96" s="285"/>
      <c r="L96" s="285"/>
      <c r="M96" s="285"/>
      <c r="N96" s="285"/>
      <c r="O96" s="285"/>
      <c r="P96" s="285"/>
      <c r="Q96" s="285"/>
      <c r="R96" s="118" t="s">
        <v>148</v>
      </c>
      <c r="S96" s="118">
        <v>12</v>
      </c>
      <c r="T96" s="118">
        <v>1049.6346513031549</v>
      </c>
      <c r="U96" s="118"/>
      <c r="V96" s="118"/>
      <c r="W96" s="118"/>
      <c r="X96" s="115"/>
      <c r="Y96" s="115"/>
      <c r="Z96" s="115"/>
      <c r="AA96" s="76"/>
      <c r="AB96" s="76"/>
      <c r="AC96" s="76"/>
      <c r="AD96" s="76"/>
      <c r="AE96" s="100"/>
      <c r="AF96" s="122" t="s">
        <v>139</v>
      </c>
      <c r="AG96" s="122">
        <v>-0.19093584049921652</v>
      </c>
      <c r="AH96" s="122">
        <v>0.9281542871046139</v>
      </c>
      <c r="AI96" s="122">
        <v>-0.20571562632635432</v>
      </c>
      <c r="AJ96" s="122">
        <v>0.84077071286888416</v>
      </c>
      <c r="AK96" s="122">
        <v>-2.2337896526919057</v>
      </c>
      <c r="AL96" s="122">
        <v>1.8519179716934726</v>
      </c>
      <c r="AM96" s="122">
        <v>-2.2337896526919057</v>
      </c>
      <c r="AN96" s="122">
        <v>1.8519179716934726</v>
      </c>
    </row>
    <row r="97" spans="3:40" ht="13.5" thickBot="1" x14ac:dyDescent="0.25">
      <c r="R97" s="115"/>
      <c r="S97" s="115"/>
      <c r="T97" s="115"/>
      <c r="U97" s="115"/>
      <c r="V97" s="115"/>
      <c r="W97" s="115"/>
      <c r="X97" s="115"/>
      <c r="Y97" s="115"/>
      <c r="Z97" s="115"/>
      <c r="AA97" s="76"/>
      <c r="AB97" s="76"/>
      <c r="AC97" s="76"/>
      <c r="AD97" s="76"/>
      <c r="AE97" s="105"/>
      <c r="AF97" s="121" t="s">
        <v>138</v>
      </c>
      <c r="AG97" s="121">
        <v>6.2218199001686115E-3</v>
      </c>
      <c r="AH97" s="121">
        <v>3.3017545743603457E-4</v>
      </c>
      <c r="AI97" s="121">
        <v>18.843980556531751</v>
      </c>
      <c r="AJ97" s="121">
        <v>1.0112805795012615E-9</v>
      </c>
      <c r="AK97" s="121">
        <v>5.4951086181254313E-3</v>
      </c>
      <c r="AL97" s="121">
        <v>6.9485311822117916E-3</v>
      </c>
      <c r="AM97" s="121">
        <v>5.4951086181254313E-3</v>
      </c>
      <c r="AN97" s="121">
        <v>6.9485311822117916E-3</v>
      </c>
    </row>
    <row r="98" spans="3:40" x14ac:dyDescent="0.2">
      <c r="H98" s="286" t="s">
        <v>164</v>
      </c>
      <c r="I98" s="285"/>
      <c r="J98" s="285"/>
      <c r="K98" s="285"/>
      <c r="L98" s="285"/>
      <c r="M98" s="285"/>
      <c r="N98" s="285"/>
      <c r="O98" s="285"/>
      <c r="P98" s="285"/>
      <c r="Q98" s="285"/>
      <c r="R98" s="120"/>
      <c r="S98" s="120" t="s">
        <v>147</v>
      </c>
      <c r="T98" s="120" t="s">
        <v>146</v>
      </c>
      <c r="U98" s="120" t="s">
        <v>145</v>
      </c>
      <c r="V98" s="120" t="s">
        <v>144</v>
      </c>
      <c r="W98" s="120" t="s">
        <v>143</v>
      </c>
      <c r="X98" s="120" t="s">
        <v>142</v>
      </c>
      <c r="Y98" s="120" t="s">
        <v>141</v>
      </c>
      <c r="Z98" s="120" t="s">
        <v>140</v>
      </c>
      <c r="AA98" s="105"/>
      <c r="AB98" s="105"/>
      <c r="AC98" s="105"/>
      <c r="AD98" s="76"/>
      <c r="AE98" s="116"/>
      <c r="AF98" s="117"/>
      <c r="AG98" s="117"/>
      <c r="AH98" s="117"/>
      <c r="AI98" s="117"/>
      <c r="AJ98" s="117"/>
      <c r="AK98" s="117"/>
      <c r="AL98" s="117"/>
      <c r="AM98" s="117"/>
      <c r="AN98" s="117"/>
    </row>
    <row r="99" spans="3:40" x14ac:dyDescent="0.2">
      <c r="H99" s="285"/>
      <c r="I99" s="285"/>
      <c r="J99" s="285"/>
      <c r="K99" s="285"/>
      <c r="L99" s="285"/>
      <c r="M99" s="285"/>
      <c r="N99" s="285"/>
      <c r="O99" s="285"/>
      <c r="P99" s="285"/>
      <c r="Q99" s="285"/>
      <c r="R99" s="119" t="s">
        <v>139</v>
      </c>
      <c r="S99" s="119">
        <v>-0.85407954182181989</v>
      </c>
      <c r="T99" s="119">
        <v>0.78099185994048947</v>
      </c>
      <c r="U99" s="119">
        <v>-1.0935831544862704</v>
      </c>
      <c r="V99" s="119">
        <v>0.29750760301180817</v>
      </c>
      <c r="W99" s="119">
        <v>-2.5730310357032042</v>
      </c>
      <c r="X99" s="119">
        <v>0.86487195205956469</v>
      </c>
      <c r="Y99" s="119">
        <v>-2.5730310357032042</v>
      </c>
      <c r="Z99" s="119">
        <v>0.86487195205956469</v>
      </c>
      <c r="AA99" s="101"/>
      <c r="AB99" s="101"/>
      <c r="AC99" s="101"/>
      <c r="AD99" s="76"/>
      <c r="AE99" s="116"/>
      <c r="AF99" s="117"/>
      <c r="AG99" s="117"/>
      <c r="AH99" s="117"/>
      <c r="AI99" s="117"/>
      <c r="AJ99" s="117"/>
      <c r="AK99" s="117"/>
      <c r="AL99" s="117"/>
      <c r="AM99" s="117"/>
      <c r="AN99" s="117"/>
    </row>
    <row r="100" spans="3:40" ht="13.5" thickBot="1" x14ac:dyDescent="0.25">
      <c r="H100" s="285"/>
      <c r="I100" s="285"/>
      <c r="J100" s="285"/>
      <c r="K100" s="285"/>
      <c r="L100" s="285"/>
      <c r="M100" s="285"/>
      <c r="N100" s="285"/>
      <c r="O100" s="285"/>
      <c r="P100" s="285"/>
      <c r="Q100" s="285"/>
      <c r="R100" s="118" t="s">
        <v>138</v>
      </c>
      <c r="S100" s="118">
        <v>6.2105408199095392E-3</v>
      </c>
      <c r="T100" s="118">
        <v>2.6554157292102534E-4</v>
      </c>
      <c r="U100" s="118">
        <v>23.388205287752118</v>
      </c>
      <c r="V100" s="118">
        <v>9.9123675678071043E-11</v>
      </c>
      <c r="W100" s="118">
        <v>5.6260877585229711E-3</v>
      </c>
      <c r="X100" s="118">
        <v>6.7949938812961073E-3</v>
      </c>
      <c r="Y100" s="118">
        <v>5.6260877585229711E-3</v>
      </c>
      <c r="Z100" s="118">
        <v>6.7949938812961073E-3</v>
      </c>
      <c r="AA100" s="101"/>
      <c r="AB100" s="101"/>
      <c r="AC100" s="101"/>
      <c r="AD100" s="76"/>
      <c r="AE100" s="116"/>
      <c r="AF100" s="117"/>
      <c r="AG100" s="117"/>
      <c r="AH100" s="117"/>
      <c r="AI100" s="117"/>
      <c r="AJ100" s="117"/>
      <c r="AK100" s="117"/>
      <c r="AL100" s="117"/>
      <c r="AM100" s="117"/>
      <c r="AN100" s="117"/>
    </row>
    <row r="101" spans="3:40" x14ac:dyDescent="0.2">
      <c r="H101" s="285"/>
      <c r="I101" s="285"/>
      <c r="J101" s="285"/>
      <c r="K101" s="285"/>
      <c r="L101" s="285"/>
      <c r="M101" s="285"/>
      <c r="N101" s="285"/>
      <c r="O101" s="285"/>
      <c r="P101" s="285"/>
      <c r="Q101" s="285"/>
      <c r="R101" s="115"/>
      <c r="S101" s="115"/>
      <c r="T101" s="115"/>
      <c r="U101" s="115"/>
      <c r="V101" s="115"/>
      <c r="W101" s="115"/>
      <c r="X101" s="115"/>
      <c r="Y101" s="115"/>
      <c r="Z101" s="115"/>
      <c r="AA101" s="76"/>
      <c r="AB101" s="76"/>
      <c r="AC101" s="76"/>
      <c r="AD101" s="76"/>
      <c r="AE101" s="116"/>
      <c r="AF101" s="100"/>
      <c r="AG101" s="100"/>
      <c r="AH101" s="100"/>
      <c r="AI101" s="100"/>
      <c r="AJ101" s="100"/>
      <c r="AK101" s="100"/>
      <c r="AL101" s="100"/>
      <c r="AM101" s="100"/>
    </row>
    <row r="102" spans="3:40" x14ac:dyDescent="0.2">
      <c r="R102" s="115"/>
      <c r="S102" s="115"/>
      <c r="T102" s="115"/>
      <c r="U102" s="115"/>
      <c r="V102" s="115"/>
      <c r="W102" s="115"/>
      <c r="X102" s="115"/>
      <c r="Y102" s="115"/>
      <c r="Z102" s="115"/>
      <c r="AA102" s="76"/>
      <c r="AB102" s="76"/>
      <c r="AC102" s="76"/>
      <c r="AD102" s="76"/>
      <c r="AE102" s="116"/>
      <c r="AF102" s="100"/>
      <c r="AG102" s="100"/>
      <c r="AH102" s="100"/>
      <c r="AI102" s="100"/>
      <c r="AJ102" s="100"/>
      <c r="AK102" s="100"/>
      <c r="AL102" s="100"/>
      <c r="AM102" s="100"/>
    </row>
    <row r="103" spans="3:40" x14ac:dyDescent="0.2">
      <c r="R103" s="115"/>
      <c r="S103" s="115"/>
      <c r="T103" s="115"/>
      <c r="U103" s="115"/>
      <c r="V103" s="115"/>
      <c r="W103" s="115"/>
      <c r="X103" s="115"/>
      <c r="Y103" s="115"/>
      <c r="Z103" s="115"/>
      <c r="AA103" s="76"/>
      <c r="AB103" s="76"/>
      <c r="AC103" s="76"/>
      <c r="AD103" s="76"/>
      <c r="AE103" s="100"/>
      <c r="AF103" s="100"/>
      <c r="AG103" s="100"/>
      <c r="AH103" s="100"/>
      <c r="AI103" s="100"/>
      <c r="AJ103" s="100"/>
      <c r="AK103" s="100"/>
      <c r="AL103" s="100"/>
      <c r="AM103" s="100"/>
    </row>
    <row r="104" spans="3:40" x14ac:dyDescent="0.2">
      <c r="R104" s="76"/>
      <c r="S104" s="76"/>
      <c r="T104" s="76"/>
      <c r="U104" s="76"/>
      <c r="V104" s="76"/>
      <c r="W104" s="76"/>
      <c r="X104" s="76"/>
      <c r="Y104" s="76"/>
      <c r="Z104" s="76"/>
      <c r="AA104" s="76"/>
      <c r="AB104" s="76"/>
      <c r="AC104" s="76"/>
      <c r="AD104" s="76"/>
      <c r="AE104" s="76"/>
      <c r="AF104" s="76"/>
      <c r="AG104" s="76"/>
      <c r="AH104" s="76"/>
      <c r="AI104" s="76"/>
      <c r="AJ104" s="76"/>
      <c r="AK104" s="76"/>
      <c r="AL104" s="76"/>
      <c r="AM104" s="76"/>
    </row>
    <row r="105" spans="3:40" x14ac:dyDescent="0.2">
      <c r="C105" s="103" t="s">
        <v>163</v>
      </c>
      <c r="D105" s="103"/>
      <c r="E105" s="103"/>
      <c r="F105" s="103"/>
      <c r="G105" s="103"/>
      <c r="H105" s="103"/>
      <c r="I105" s="103"/>
      <c r="J105" s="103"/>
      <c r="K105" s="103"/>
      <c r="L105" s="103"/>
      <c r="M105" s="103"/>
      <c r="R105" s="102" t="s">
        <v>163</v>
      </c>
      <c r="S105" s="102"/>
      <c r="T105" s="102"/>
      <c r="U105" s="102"/>
      <c r="V105" s="102"/>
      <c r="W105" s="102"/>
      <c r="X105" s="102"/>
      <c r="Y105" s="102"/>
      <c r="Z105" s="102"/>
      <c r="AA105" s="76"/>
      <c r="AB105" s="76"/>
      <c r="AC105" s="76"/>
      <c r="AD105" s="76"/>
      <c r="AE105" s="76"/>
      <c r="AF105" s="76"/>
      <c r="AG105" s="76"/>
      <c r="AH105" s="76"/>
      <c r="AI105" s="76"/>
      <c r="AJ105" s="76"/>
      <c r="AK105" s="76"/>
      <c r="AL105" s="76"/>
      <c r="AM105" s="76"/>
    </row>
    <row r="106" spans="3:40" ht="13.5" thickBot="1" x14ac:dyDescent="0.25">
      <c r="C106" s="104" t="s">
        <v>162</v>
      </c>
      <c r="D106" s="103"/>
      <c r="E106" s="103"/>
      <c r="F106" s="103"/>
      <c r="G106" s="103"/>
      <c r="H106" s="103"/>
      <c r="I106" s="103"/>
      <c r="J106" s="103"/>
      <c r="K106" s="103"/>
      <c r="L106" s="103"/>
      <c r="M106" s="103"/>
      <c r="R106" s="102"/>
      <c r="S106" s="102"/>
      <c r="T106" s="102"/>
      <c r="U106" s="102"/>
      <c r="V106" s="102"/>
      <c r="W106" s="102"/>
      <c r="X106" s="102"/>
      <c r="Y106" s="102"/>
      <c r="Z106" s="102"/>
      <c r="AA106" s="76"/>
      <c r="AB106" s="76"/>
      <c r="AC106" s="76"/>
      <c r="AD106" s="76"/>
      <c r="AE106" s="76"/>
      <c r="AF106" s="76"/>
      <c r="AG106" s="76"/>
      <c r="AH106" s="76"/>
      <c r="AI106" s="76"/>
      <c r="AJ106" s="76"/>
      <c r="AK106" s="76"/>
      <c r="AL106" s="76"/>
      <c r="AM106" s="76"/>
    </row>
    <row r="107" spans="3:40" x14ac:dyDescent="0.2">
      <c r="C107" s="114" t="s">
        <v>161</v>
      </c>
      <c r="D107" s="114"/>
      <c r="E107" s="103"/>
      <c r="F107" s="103"/>
      <c r="G107" s="103"/>
      <c r="H107" s="103"/>
      <c r="I107" s="103"/>
      <c r="J107" s="103"/>
      <c r="K107" s="103"/>
      <c r="L107" s="103"/>
      <c r="M107" s="103"/>
      <c r="R107" s="113" t="s">
        <v>161</v>
      </c>
      <c r="S107" s="113"/>
      <c r="T107" s="102"/>
      <c r="U107" s="102"/>
      <c r="V107" s="102"/>
      <c r="W107" s="102"/>
      <c r="X107" s="102"/>
      <c r="Y107" s="102"/>
      <c r="Z107" s="102"/>
      <c r="AA107" s="76"/>
      <c r="AB107" s="76"/>
      <c r="AC107" s="76"/>
      <c r="AD107" s="76"/>
      <c r="AE107" s="76"/>
      <c r="AF107" s="76"/>
      <c r="AG107" s="76"/>
      <c r="AH107" s="76"/>
      <c r="AI107" s="76"/>
      <c r="AJ107" s="76"/>
      <c r="AK107" s="76"/>
      <c r="AL107" s="76"/>
      <c r="AM107" s="76"/>
    </row>
    <row r="108" spans="3:40" x14ac:dyDescent="0.2">
      <c r="C108" s="107" t="s">
        <v>160</v>
      </c>
      <c r="D108" s="107">
        <v>0.98409111087058254</v>
      </c>
      <c r="E108" s="103"/>
      <c r="F108" s="103"/>
      <c r="G108" s="103"/>
      <c r="H108" s="103"/>
      <c r="I108" s="103"/>
      <c r="J108" s="103"/>
      <c r="K108" s="103"/>
      <c r="L108" s="103"/>
      <c r="M108" s="103"/>
      <c r="R108" s="109" t="s">
        <v>160</v>
      </c>
      <c r="S108" s="109">
        <v>0.93634875644234694</v>
      </c>
      <c r="T108" s="102"/>
      <c r="U108" s="102"/>
      <c r="V108" s="102"/>
      <c r="W108" s="102"/>
      <c r="X108" s="102"/>
      <c r="Y108" s="102"/>
      <c r="Z108" s="102"/>
      <c r="AA108" s="76"/>
      <c r="AB108" s="76"/>
      <c r="AC108" s="76"/>
      <c r="AD108" s="76"/>
      <c r="AE108" s="76"/>
      <c r="AF108" s="76"/>
      <c r="AG108" s="76"/>
      <c r="AH108" s="76"/>
      <c r="AI108" s="76"/>
      <c r="AJ108" s="76"/>
      <c r="AK108" s="76"/>
      <c r="AL108" s="76"/>
      <c r="AM108" s="76"/>
    </row>
    <row r="109" spans="3:40" x14ac:dyDescent="0.2">
      <c r="C109" s="107" t="s">
        <v>159</v>
      </c>
      <c r="D109" s="107">
        <v>0.96843531449449716</v>
      </c>
      <c r="E109" s="103"/>
      <c r="F109" s="103"/>
      <c r="G109" s="103"/>
      <c r="H109" s="103"/>
      <c r="I109" s="103"/>
      <c r="J109" s="103"/>
      <c r="K109" s="103"/>
      <c r="L109" s="103"/>
      <c r="M109" s="103"/>
      <c r="R109" s="109" t="s">
        <v>159</v>
      </c>
      <c r="S109" s="109">
        <v>0.87674899369112957</v>
      </c>
      <c r="T109" s="102"/>
      <c r="U109" s="102"/>
      <c r="V109" s="102"/>
      <c r="W109" s="102"/>
      <c r="X109" s="102"/>
      <c r="Y109" s="102"/>
      <c r="Z109" s="102"/>
      <c r="AA109" s="76"/>
      <c r="AB109" s="76"/>
      <c r="AC109" s="76"/>
      <c r="AD109" s="76"/>
      <c r="AE109" s="76"/>
      <c r="AF109" s="76"/>
      <c r="AG109" s="76"/>
      <c r="AH109" s="76"/>
      <c r="AI109" s="76"/>
      <c r="AJ109" s="76"/>
      <c r="AK109" s="76"/>
      <c r="AL109" s="76"/>
      <c r="AM109" s="76"/>
    </row>
    <row r="110" spans="3:40" x14ac:dyDescent="0.2">
      <c r="C110" s="107" t="s">
        <v>158</v>
      </c>
      <c r="D110" s="107">
        <v>0.96448972880630923</v>
      </c>
      <c r="E110" s="103"/>
      <c r="F110" s="103"/>
      <c r="G110" s="103"/>
      <c r="H110" s="103"/>
      <c r="I110" s="103"/>
      <c r="J110" s="103"/>
      <c r="K110" s="103"/>
      <c r="L110" s="103"/>
      <c r="M110" s="103"/>
      <c r="R110" s="109" t="s">
        <v>158</v>
      </c>
      <c r="S110" s="109">
        <v>0.86554435675395958</v>
      </c>
      <c r="T110" s="102"/>
      <c r="U110" s="102"/>
      <c r="V110" s="102"/>
      <c r="W110" s="102"/>
      <c r="X110" s="102"/>
      <c r="Y110" s="102"/>
      <c r="Z110" s="102"/>
      <c r="AA110" s="76"/>
      <c r="AB110" s="76"/>
      <c r="AC110" s="76"/>
      <c r="AD110" s="76"/>
      <c r="AE110" s="76"/>
      <c r="AF110" s="76"/>
      <c r="AG110" s="76"/>
      <c r="AH110" s="76"/>
      <c r="AI110" s="76"/>
      <c r="AJ110" s="76"/>
      <c r="AK110" s="76"/>
      <c r="AL110" s="76"/>
      <c r="AM110" s="76"/>
    </row>
    <row r="111" spans="3:40" x14ac:dyDescent="0.2">
      <c r="C111" s="107" t="s">
        <v>146</v>
      </c>
      <c r="D111" s="107">
        <v>2.0925376406458094</v>
      </c>
      <c r="E111" s="103"/>
      <c r="F111" s="103"/>
      <c r="G111" s="103"/>
      <c r="H111" s="103"/>
      <c r="I111" s="103"/>
      <c r="J111" s="103"/>
      <c r="K111" s="103"/>
      <c r="L111" s="103"/>
      <c r="M111" s="103"/>
      <c r="R111" s="109" t="s">
        <v>146</v>
      </c>
      <c r="S111" s="109">
        <v>3.3187556490593204</v>
      </c>
      <c r="T111" s="102"/>
      <c r="U111" s="102"/>
      <c r="V111" s="102"/>
      <c r="W111" s="102"/>
      <c r="X111" s="102"/>
      <c r="Y111" s="102"/>
      <c r="Z111" s="102"/>
      <c r="AA111" s="76"/>
      <c r="AB111" s="76"/>
      <c r="AC111" s="76"/>
      <c r="AD111" s="76"/>
      <c r="AE111" s="76"/>
      <c r="AF111" s="76"/>
      <c r="AG111" s="76"/>
      <c r="AH111" s="76"/>
      <c r="AI111" s="76"/>
      <c r="AJ111" s="76"/>
      <c r="AK111" s="76"/>
      <c r="AL111" s="76"/>
      <c r="AM111" s="76"/>
    </row>
    <row r="112" spans="3:40" ht="13.5" thickBot="1" x14ac:dyDescent="0.25">
      <c r="C112" s="108" t="s">
        <v>157</v>
      </c>
      <c r="D112" s="108">
        <v>10</v>
      </c>
      <c r="E112" s="103"/>
      <c r="F112" s="103"/>
      <c r="G112" s="103"/>
      <c r="H112" s="103"/>
      <c r="I112" s="103"/>
      <c r="J112" s="103"/>
      <c r="K112" s="103"/>
      <c r="L112" s="103"/>
      <c r="M112" s="103"/>
      <c r="R112" s="106" t="s">
        <v>157</v>
      </c>
      <c r="S112" s="106">
        <v>13</v>
      </c>
      <c r="T112" s="102"/>
      <c r="U112" s="102"/>
      <c r="V112" s="102"/>
      <c r="W112" s="102"/>
      <c r="X112" s="102"/>
      <c r="Y112" s="102"/>
      <c r="Z112" s="102"/>
      <c r="AA112" s="76"/>
      <c r="AB112" s="76"/>
      <c r="AC112" s="76"/>
      <c r="AD112" s="76"/>
      <c r="AE112" s="76"/>
      <c r="AF112" s="76"/>
      <c r="AG112" s="76"/>
      <c r="AH112" s="76"/>
      <c r="AI112" s="76"/>
      <c r="AJ112" s="76"/>
      <c r="AK112" s="76"/>
      <c r="AL112" s="76"/>
      <c r="AM112" s="76"/>
    </row>
    <row r="113" spans="3:39" x14ac:dyDescent="0.2">
      <c r="C113" s="103"/>
      <c r="D113" s="103"/>
      <c r="E113" s="103"/>
      <c r="F113" s="103"/>
      <c r="G113" s="103"/>
      <c r="H113" s="103"/>
      <c r="I113" s="103"/>
      <c r="J113" s="103"/>
      <c r="K113" s="103"/>
      <c r="L113" s="103"/>
      <c r="M113" s="103"/>
      <c r="R113" s="102"/>
      <c r="S113" s="102"/>
      <c r="T113" s="102"/>
      <c r="U113" s="102"/>
      <c r="V113" s="102"/>
      <c r="W113" s="102"/>
      <c r="X113" s="102"/>
      <c r="Y113" s="102"/>
      <c r="Z113" s="102"/>
      <c r="AA113" s="76"/>
      <c r="AB113" s="76"/>
      <c r="AC113" s="76"/>
      <c r="AD113" s="76"/>
      <c r="AE113" s="76"/>
      <c r="AF113" s="76"/>
      <c r="AG113" s="76"/>
      <c r="AH113" s="76"/>
      <c r="AI113" s="76"/>
      <c r="AJ113" s="76"/>
      <c r="AK113" s="76"/>
      <c r="AL113" s="76"/>
      <c r="AM113" s="76"/>
    </row>
    <row r="114" spans="3:39" ht="13.5" thickBot="1" x14ac:dyDescent="0.25">
      <c r="C114" s="103" t="s">
        <v>156</v>
      </c>
      <c r="D114" s="103"/>
      <c r="E114" s="103"/>
      <c r="F114" s="103"/>
      <c r="G114" s="103"/>
      <c r="H114" s="103"/>
      <c r="I114" s="103"/>
      <c r="J114" s="103"/>
      <c r="K114" s="103"/>
      <c r="L114" s="103"/>
      <c r="M114" s="103"/>
      <c r="R114" s="102" t="s">
        <v>156</v>
      </c>
      <c r="S114" s="102"/>
      <c r="T114" s="102"/>
      <c r="U114" s="102"/>
      <c r="V114" s="102"/>
      <c r="W114" s="102"/>
      <c r="X114" s="102"/>
      <c r="Y114" s="102"/>
      <c r="Z114" s="102"/>
      <c r="AA114" s="76"/>
      <c r="AB114" s="76"/>
      <c r="AC114" s="76"/>
      <c r="AD114" s="76"/>
      <c r="AE114" s="76"/>
      <c r="AF114" s="76"/>
      <c r="AG114" s="76"/>
      <c r="AH114" s="76"/>
      <c r="AI114" s="76"/>
      <c r="AJ114" s="76"/>
      <c r="AK114" s="76"/>
      <c r="AL114" s="76"/>
      <c r="AM114" s="76"/>
    </row>
    <row r="115" spans="3:39" x14ac:dyDescent="0.2">
      <c r="C115" s="112"/>
      <c r="D115" s="112" t="s">
        <v>155</v>
      </c>
      <c r="E115" s="112" t="s">
        <v>154</v>
      </c>
      <c r="F115" s="112" t="s">
        <v>153</v>
      </c>
      <c r="G115" s="112" t="s">
        <v>152</v>
      </c>
      <c r="H115" s="112" t="s">
        <v>151</v>
      </c>
      <c r="I115" s="103"/>
      <c r="J115" s="103"/>
      <c r="K115" s="103"/>
      <c r="L115" s="103"/>
      <c r="M115" s="103"/>
      <c r="R115" s="110"/>
      <c r="S115" s="110" t="s">
        <v>155</v>
      </c>
      <c r="T115" s="110" t="s">
        <v>154</v>
      </c>
      <c r="U115" s="110" t="s">
        <v>153</v>
      </c>
      <c r="V115" s="110" t="s">
        <v>152</v>
      </c>
      <c r="W115" s="110" t="s">
        <v>151</v>
      </c>
      <c r="X115" s="102"/>
      <c r="Y115" s="102"/>
      <c r="Z115" s="102"/>
      <c r="AA115" s="76"/>
      <c r="AB115" s="76"/>
      <c r="AC115" s="76"/>
      <c r="AD115" s="76"/>
      <c r="AE115" s="76"/>
      <c r="AF115" s="76"/>
      <c r="AG115" s="76"/>
      <c r="AH115" s="76"/>
      <c r="AI115" s="76"/>
      <c r="AJ115" s="76"/>
      <c r="AK115" s="76"/>
      <c r="AL115" s="76"/>
      <c r="AM115" s="76"/>
    </row>
    <row r="116" spans="3:39" x14ac:dyDescent="0.2">
      <c r="C116" s="107" t="s">
        <v>150</v>
      </c>
      <c r="D116" s="107">
        <v>1</v>
      </c>
      <c r="E116" s="107">
        <v>1074.7456497798437</v>
      </c>
      <c r="F116" s="107">
        <v>1074.7456497798437</v>
      </c>
      <c r="G116" s="107">
        <v>245.44779686163218</v>
      </c>
      <c r="H116" s="107">
        <v>2.7493006956635463E-7</v>
      </c>
      <c r="I116" s="103"/>
      <c r="J116" s="103"/>
      <c r="K116" s="103"/>
      <c r="L116" s="103"/>
      <c r="M116" s="103"/>
      <c r="R116" s="109" t="s">
        <v>150</v>
      </c>
      <c r="S116" s="109">
        <v>1</v>
      </c>
      <c r="T116" s="109">
        <v>861.842770075305</v>
      </c>
      <c r="U116" s="109">
        <v>861.842770075305</v>
      </c>
      <c r="V116" s="109">
        <v>78.248764204275091</v>
      </c>
      <c r="W116" s="109">
        <v>2.4814364403390111E-6</v>
      </c>
      <c r="X116" s="102"/>
      <c r="Y116" s="102"/>
      <c r="Z116" s="102"/>
      <c r="AA116" s="76"/>
      <c r="AB116" s="76"/>
      <c r="AC116" s="76"/>
      <c r="AD116" s="76"/>
      <c r="AE116" s="76"/>
      <c r="AF116" s="76"/>
      <c r="AG116" s="76"/>
      <c r="AH116" s="76"/>
      <c r="AI116" s="76"/>
      <c r="AJ116" s="76"/>
      <c r="AK116" s="76"/>
      <c r="AL116" s="76"/>
      <c r="AM116" s="76"/>
    </row>
    <row r="117" spans="3:39" x14ac:dyDescent="0.2">
      <c r="C117" s="107" t="s">
        <v>149</v>
      </c>
      <c r="D117" s="107">
        <v>8</v>
      </c>
      <c r="E117" s="107">
        <v>35.02971022015624</v>
      </c>
      <c r="F117" s="107">
        <v>4.3787137775195299</v>
      </c>
      <c r="G117" s="107"/>
      <c r="H117" s="107"/>
      <c r="I117" s="103"/>
      <c r="J117" s="103"/>
      <c r="K117" s="103"/>
      <c r="L117" s="103"/>
      <c r="M117" s="103"/>
      <c r="R117" s="109" t="s">
        <v>149</v>
      </c>
      <c r="S117" s="109">
        <v>11</v>
      </c>
      <c r="T117" s="109">
        <v>121.15552963979466</v>
      </c>
      <c r="U117" s="109">
        <v>11.014139058163151</v>
      </c>
      <c r="V117" s="109"/>
      <c r="W117" s="109"/>
      <c r="X117" s="102"/>
      <c r="Y117" s="102"/>
      <c r="Z117" s="102"/>
      <c r="AA117" s="76"/>
      <c r="AB117" s="76"/>
      <c r="AC117" s="76"/>
      <c r="AD117" s="76"/>
      <c r="AE117" s="76"/>
      <c r="AF117" s="76"/>
      <c r="AG117" s="76"/>
      <c r="AH117" s="76"/>
      <c r="AI117" s="76"/>
      <c r="AJ117" s="76"/>
      <c r="AK117" s="76"/>
      <c r="AL117" s="76"/>
      <c r="AM117" s="76"/>
    </row>
    <row r="118" spans="3:39" ht="13.5" thickBot="1" x14ac:dyDescent="0.25">
      <c r="C118" s="108" t="s">
        <v>148</v>
      </c>
      <c r="D118" s="108">
        <v>9</v>
      </c>
      <c r="E118" s="108">
        <v>1109.7753599999999</v>
      </c>
      <c r="F118" s="108"/>
      <c r="G118" s="108"/>
      <c r="H118" s="108"/>
      <c r="I118" s="103"/>
      <c r="J118" s="103"/>
      <c r="K118" s="103"/>
      <c r="L118" s="103"/>
      <c r="M118" s="103"/>
      <c r="R118" s="106" t="s">
        <v>148</v>
      </c>
      <c r="S118" s="106">
        <v>12</v>
      </c>
      <c r="T118" s="106">
        <v>982.99829971509962</v>
      </c>
      <c r="U118" s="106"/>
      <c r="V118" s="106"/>
      <c r="W118" s="106"/>
      <c r="X118" s="102"/>
      <c r="Y118" s="102"/>
      <c r="Z118" s="102"/>
      <c r="AA118" s="76"/>
      <c r="AB118" s="76"/>
      <c r="AC118" s="76"/>
      <c r="AD118" s="76"/>
      <c r="AE118" s="76"/>
      <c r="AF118" s="76"/>
      <c r="AG118" s="76"/>
      <c r="AH118" s="76"/>
      <c r="AI118" s="76"/>
      <c r="AJ118" s="76"/>
      <c r="AK118" s="76"/>
      <c r="AL118" s="76"/>
      <c r="AM118" s="76"/>
    </row>
    <row r="119" spans="3:39" ht="13.5" thickBot="1" x14ac:dyDescent="0.25">
      <c r="C119" s="103"/>
      <c r="D119" s="103"/>
      <c r="E119" s="103"/>
      <c r="F119" s="103"/>
      <c r="G119" s="103"/>
      <c r="H119" s="103"/>
      <c r="I119" s="103"/>
      <c r="J119" s="103"/>
      <c r="K119" s="103"/>
      <c r="L119" s="103"/>
      <c r="M119" s="103"/>
      <c r="R119" s="102"/>
      <c r="S119" s="102"/>
      <c r="T119" s="102"/>
      <c r="U119" s="102"/>
      <c r="V119" s="102"/>
      <c r="W119" s="102"/>
      <c r="X119" s="102"/>
      <c r="Y119" s="102"/>
      <c r="Z119" s="102"/>
      <c r="AA119" s="76"/>
      <c r="AB119" s="76"/>
      <c r="AC119" s="76"/>
      <c r="AD119" s="76"/>
      <c r="AE119" s="76"/>
      <c r="AF119" s="76"/>
      <c r="AG119" s="76"/>
      <c r="AH119" s="76"/>
      <c r="AI119" s="76"/>
      <c r="AJ119" s="76"/>
      <c r="AK119" s="76"/>
      <c r="AL119" s="76"/>
      <c r="AM119" s="76"/>
    </row>
    <row r="120" spans="3:39" x14ac:dyDescent="0.2">
      <c r="C120" s="112"/>
      <c r="D120" s="112" t="s">
        <v>147</v>
      </c>
      <c r="E120" s="112" t="s">
        <v>146</v>
      </c>
      <c r="F120" s="112" t="s">
        <v>145</v>
      </c>
      <c r="G120" s="112" t="s">
        <v>144</v>
      </c>
      <c r="H120" s="112" t="s">
        <v>143</v>
      </c>
      <c r="I120" s="112" t="s">
        <v>142</v>
      </c>
      <c r="J120" s="112" t="s">
        <v>141</v>
      </c>
      <c r="K120" s="112" t="s">
        <v>140</v>
      </c>
      <c r="L120" s="111"/>
      <c r="M120" s="111"/>
      <c r="R120" s="110"/>
      <c r="S120" s="110" t="s">
        <v>147</v>
      </c>
      <c r="T120" s="110" t="s">
        <v>146</v>
      </c>
      <c r="U120" s="110" t="s">
        <v>145</v>
      </c>
      <c r="V120" s="110" t="s">
        <v>144</v>
      </c>
      <c r="W120" s="110" t="s">
        <v>143</v>
      </c>
      <c r="X120" s="110" t="s">
        <v>142</v>
      </c>
      <c r="Y120" s="110" t="s">
        <v>141</v>
      </c>
      <c r="Z120" s="110" t="s">
        <v>140</v>
      </c>
      <c r="AA120" s="76"/>
      <c r="AB120" s="76"/>
      <c r="AC120" s="76"/>
      <c r="AD120" s="76"/>
      <c r="AE120" s="76"/>
      <c r="AF120" s="76"/>
      <c r="AG120" s="76"/>
      <c r="AH120" s="76"/>
      <c r="AI120" s="76"/>
      <c r="AJ120" s="76"/>
      <c r="AK120" s="76"/>
      <c r="AL120" s="76"/>
      <c r="AM120" s="76"/>
    </row>
    <row r="121" spans="3:39" x14ac:dyDescent="0.2">
      <c r="C121" s="107" t="s">
        <v>139</v>
      </c>
      <c r="D121" s="107">
        <v>-0.86092492553482991</v>
      </c>
      <c r="E121" s="107">
        <v>1.2331789810104385</v>
      </c>
      <c r="F121" s="107">
        <v>-0.69813460883788969</v>
      </c>
      <c r="G121" s="107">
        <v>0.50487587756907049</v>
      </c>
      <c r="H121" s="107">
        <v>-3.7046407528424949</v>
      </c>
      <c r="I121" s="107">
        <v>1.9827909017728351</v>
      </c>
      <c r="J121" s="107">
        <v>-3.7046407528424949</v>
      </c>
      <c r="K121" s="107">
        <v>1.9827909017728351</v>
      </c>
      <c r="L121" s="107"/>
      <c r="M121" s="107"/>
      <c r="R121" s="109" t="s">
        <v>139</v>
      </c>
      <c r="S121" s="109">
        <v>-0.1998922401801142</v>
      </c>
      <c r="T121" s="109">
        <v>1.8898310273834102</v>
      </c>
      <c r="U121" s="109">
        <v>-0.1057725464783365</v>
      </c>
      <c r="V121" s="109">
        <v>0.91766704117517728</v>
      </c>
      <c r="W121" s="109">
        <v>-4.3593822865317344</v>
      </c>
      <c r="X121" s="109">
        <v>3.959597806171506</v>
      </c>
      <c r="Y121" s="109">
        <v>-4.3593822865317344</v>
      </c>
      <c r="Z121" s="109">
        <v>3.959597806171506</v>
      </c>
      <c r="AA121" s="76"/>
      <c r="AB121" s="76"/>
      <c r="AC121" s="76"/>
      <c r="AD121" s="76"/>
      <c r="AE121" s="76"/>
      <c r="AF121" s="76"/>
      <c r="AG121" s="76"/>
      <c r="AH121" s="76"/>
      <c r="AI121" s="76"/>
      <c r="AJ121" s="76"/>
      <c r="AK121" s="76"/>
      <c r="AL121" s="76"/>
      <c r="AM121" s="76"/>
    </row>
    <row r="122" spans="3:39" ht="13.5" thickBot="1" x14ac:dyDescent="0.25">
      <c r="C122" s="108" t="s">
        <v>138</v>
      </c>
      <c r="D122" s="108">
        <v>7.6396086811315973E-3</v>
      </c>
      <c r="E122" s="108">
        <v>4.8763126650937005E-4</v>
      </c>
      <c r="F122" s="108">
        <v>15.666773658339233</v>
      </c>
      <c r="G122" s="108">
        <v>2.7493006956635564E-7</v>
      </c>
      <c r="H122" s="108">
        <v>6.5151289650351068E-3</v>
      </c>
      <c r="I122" s="108">
        <v>8.7640883972280887E-3</v>
      </c>
      <c r="J122" s="108">
        <v>6.5151289650351068E-3</v>
      </c>
      <c r="K122" s="108">
        <v>8.7640883972280887E-3</v>
      </c>
      <c r="L122" s="107"/>
      <c r="M122" s="107"/>
      <c r="R122" s="106" t="s">
        <v>138</v>
      </c>
      <c r="S122" s="106">
        <v>5.6839170954028073E-3</v>
      </c>
      <c r="T122" s="106">
        <v>6.4255305247942892E-4</v>
      </c>
      <c r="U122" s="106">
        <v>8.8458331548970044</v>
      </c>
      <c r="V122" s="106">
        <v>2.4814364403390022E-6</v>
      </c>
      <c r="W122" s="106">
        <v>4.2696673623240002E-3</v>
      </c>
      <c r="X122" s="106">
        <v>7.0981668284816144E-3</v>
      </c>
      <c r="Y122" s="106">
        <v>4.2696673623240002E-3</v>
      </c>
      <c r="Z122" s="106">
        <v>7.0981668284816144E-3</v>
      </c>
      <c r="AA122" s="76"/>
      <c r="AB122" s="76"/>
      <c r="AC122" s="76"/>
      <c r="AD122" s="76"/>
      <c r="AE122" s="76"/>
      <c r="AF122" s="76"/>
      <c r="AG122" s="76"/>
      <c r="AH122" s="76"/>
      <c r="AI122" s="76"/>
      <c r="AJ122" s="76"/>
      <c r="AK122" s="76"/>
      <c r="AL122" s="76"/>
      <c r="AM122" s="76"/>
    </row>
    <row r="123" spans="3:39" x14ac:dyDescent="0.2">
      <c r="C123" s="104" t="s">
        <v>137</v>
      </c>
      <c r="D123" s="103">
        <f>D122*365</f>
        <v>2.7884571686130331</v>
      </c>
      <c r="E123" s="103"/>
      <c r="F123" s="103"/>
      <c r="G123" s="103"/>
      <c r="H123" s="103"/>
      <c r="I123" s="103"/>
      <c r="J123" s="103"/>
      <c r="K123" s="103"/>
      <c r="L123" s="103"/>
      <c r="M123" s="103"/>
      <c r="R123" s="102"/>
      <c r="S123" s="102"/>
      <c r="T123" s="102"/>
      <c r="U123" s="102"/>
      <c r="V123" s="102"/>
      <c r="W123" s="102"/>
      <c r="X123" s="102"/>
      <c r="Y123" s="102"/>
      <c r="Z123" s="102"/>
      <c r="AA123" s="105"/>
      <c r="AB123" s="105"/>
      <c r="AC123" s="105"/>
      <c r="AD123" s="76"/>
      <c r="AE123" s="76"/>
      <c r="AF123" s="76"/>
      <c r="AG123" s="76"/>
      <c r="AH123" s="76"/>
      <c r="AI123" s="76"/>
      <c r="AJ123" s="76"/>
      <c r="AK123" s="76"/>
      <c r="AL123" s="76"/>
      <c r="AM123" s="76"/>
    </row>
    <row r="124" spans="3:39" x14ac:dyDescent="0.2">
      <c r="C124" s="104" t="s">
        <v>136</v>
      </c>
      <c r="D124" s="103">
        <f>E122*365</f>
        <v>0.17798541227592007</v>
      </c>
      <c r="E124" s="103"/>
      <c r="F124" s="103"/>
      <c r="G124" s="103"/>
      <c r="H124" s="103"/>
      <c r="I124" s="103"/>
      <c r="J124" s="103"/>
      <c r="K124" s="103"/>
      <c r="L124" s="103"/>
      <c r="M124" s="103"/>
      <c r="R124" s="102"/>
      <c r="S124" s="102"/>
      <c r="T124" s="102"/>
      <c r="U124" s="102"/>
      <c r="V124" s="102"/>
      <c r="W124" s="102"/>
      <c r="X124" s="102"/>
      <c r="Y124" s="102"/>
      <c r="Z124" s="102"/>
      <c r="AA124" s="101"/>
      <c r="AB124" s="101"/>
      <c r="AC124" s="101"/>
      <c r="AD124" s="76"/>
      <c r="AE124" s="76"/>
      <c r="AF124" s="76"/>
      <c r="AG124" s="76"/>
      <c r="AH124" s="76"/>
      <c r="AI124" s="76"/>
      <c r="AJ124" s="76"/>
      <c r="AK124" s="76"/>
      <c r="AL124" s="76"/>
      <c r="AM124" s="76"/>
    </row>
    <row r="125" spans="3:39" x14ac:dyDescent="0.2">
      <c r="C125" s="104" t="s">
        <v>135</v>
      </c>
      <c r="D125" s="103">
        <v>-0.86099999999999999</v>
      </c>
      <c r="E125" s="103"/>
      <c r="F125" s="103"/>
      <c r="G125" s="103"/>
      <c r="H125" s="103"/>
      <c r="I125" s="103"/>
      <c r="J125" s="103"/>
      <c r="K125" s="103"/>
      <c r="L125" s="103"/>
      <c r="M125" s="103"/>
      <c r="R125" s="102"/>
      <c r="S125" s="102"/>
      <c r="T125" s="102"/>
      <c r="U125" s="102"/>
      <c r="V125" s="102"/>
      <c r="W125" s="102"/>
      <c r="X125" s="102"/>
      <c r="Y125" s="102"/>
      <c r="Z125" s="102"/>
      <c r="AA125" s="101"/>
      <c r="AB125" s="101"/>
      <c r="AC125" s="101"/>
      <c r="AD125" s="76"/>
      <c r="AE125" s="76"/>
      <c r="AF125" s="76"/>
      <c r="AG125" s="76"/>
      <c r="AH125" s="76"/>
      <c r="AI125" s="76"/>
      <c r="AJ125" s="76"/>
      <c r="AK125" s="76"/>
      <c r="AL125" s="76"/>
      <c r="AM125" s="76"/>
    </row>
    <row r="126" spans="3:39" x14ac:dyDescent="0.2">
      <c r="R126" s="100"/>
      <c r="S126" s="76"/>
      <c r="T126" s="76"/>
      <c r="U126" s="76"/>
      <c r="V126" s="76"/>
      <c r="W126" s="76"/>
      <c r="X126" s="76"/>
      <c r="Y126" s="76"/>
      <c r="Z126" s="76"/>
      <c r="AA126" s="76"/>
      <c r="AB126" s="76"/>
      <c r="AC126" s="76"/>
      <c r="AD126" s="76"/>
      <c r="AE126" s="76"/>
      <c r="AF126" s="76"/>
      <c r="AG126" s="76"/>
      <c r="AH126" s="76"/>
      <c r="AI126" s="76"/>
      <c r="AJ126" s="76"/>
      <c r="AK126" s="76"/>
      <c r="AL126" s="76"/>
      <c r="AM126" s="76"/>
    </row>
    <row r="127" spans="3:39" x14ac:dyDescent="0.2">
      <c r="R127" s="100"/>
      <c r="S127" s="76"/>
      <c r="T127" s="76"/>
      <c r="U127" s="76"/>
      <c r="V127" s="76"/>
      <c r="W127" s="76"/>
      <c r="X127" s="76"/>
      <c r="Y127" s="76"/>
      <c r="Z127" s="76"/>
      <c r="AA127" s="76"/>
      <c r="AB127" s="76"/>
      <c r="AC127" s="76"/>
      <c r="AD127" s="76"/>
      <c r="AE127" s="76"/>
      <c r="AF127" s="76"/>
      <c r="AG127" s="76"/>
      <c r="AH127" s="76"/>
      <c r="AI127" s="76"/>
      <c r="AJ127" s="76"/>
      <c r="AK127" s="76"/>
      <c r="AL127" s="76"/>
      <c r="AM127" s="76"/>
    </row>
    <row r="128" spans="3:39" x14ac:dyDescent="0.2">
      <c r="R128" s="100"/>
      <c r="S128" s="76"/>
      <c r="T128" s="76"/>
      <c r="U128" s="76"/>
      <c r="V128" s="76"/>
      <c r="W128" s="76"/>
      <c r="X128" s="76"/>
      <c r="Y128" s="76"/>
      <c r="Z128" s="76"/>
      <c r="AA128" s="76"/>
      <c r="AB128" s="76"/>
      <c r="AC128" s="76"/>
      <c r="AD128" s="76"/>
      <c r="AE128" s="76"/>
      <c r="AF128" s="76"/>
      <c r="AG128" s="76"/>
      <c r="AH128" s="76"/>
      <c r="AI128" s="76"/>
      <c r="AJ128" s="76"/>
      <c r="AK128" s="76"/>
      <c r="AL128" s="76"/>
      <c r="AM128" s="76"/>
    </row>
    <row r="129" spans="11:39" x14ac:dyDescent="0.2">
      <c r="R129" s="76"/>
      <c r="S129" s="76"/>
      <c r="T129" s="76"/>
      <c r="U129" s="76"/>
      <c r="V129" s="76"/>
      <c r="W129" s="76"/>
      <c r="X129" s="76"/>
      <c r="Y129" s="76"/>
      <c r="Z129" s="76"/>
      <c r="AA129" s="76"/>
      <c r="AB129" s="76"/>
      <c r="AC129" s="76"/>
      <c r="AD129" s="76"/>
      <c r="AE129" s="76"/>
      <c r="AF129" s="76"/>
      <c r="AG129" s="76"/>
      <c r="AH129" s="76"/>
      <c r="AI129" s="76"/>
      <c r="AJ129" s="76"/>
      <c r="AK129" s="76"/>
      <c r="AL129" s="76"/>
      <c r="AM129" s="76"/>
    </row>
    <row r="130" spans="11:39" x14ac:dyDescent="0.2">
      <c r="R130" s="76"/>
      <c r="S130" s="76"/>
      <c r="T130" s="76"/>
      <c r="U130" s="76"/>
      <c r="V130" s="76"/>
      <c r="W130" s="76"/>
      <c r="X130" s="76"/>
      <c r="Y130" s="76"/>
      <c r="Z130" s="76"/>
      <c r="AA130" s="76"/>
      <c r="AB130" s="76"/>
      <c r="AC130" s="76"/>
      <c r="AD130" s="76"/>
      <c r="AE130" s="76"/>
      <c r="AF130" s="76"/>
      <c r="AG130" s="76"/>
      <c r="AH130" s="76"/>
      <c r="AI130" s="76"/>
      <c r="AJ130" s="76"/>
      <c r="AK130" s="76"/>
      <c r="AL130" s="76"/>
      <c r="AM130" s="76"/>
    </row>
    <row r="131" spans="11:39" x14ac:dyDescent="0.2">
      <c r="R131" s="76"/>
      <c r="S131" s="76"/>
      <c r="T131" s="76"/>
      <c r="U131" s="76"/>
      <c r="V131" s="76"/>
      <c r="W131" s="76"/>
      <c r="X131" s="76"/>
      <c r="Y131" s="76"/>
      <c r="Z131" s="76"/>
      <c r="AA131" s="76"/>
      <c r="AB131" s="76"/>
      <c r="AC131" s="76"/>
      <c r="AD131" s="76"/>
      <c r="AE131" s="76"/>
      <c r="AF131" s="76"/>
      <c r="AG131" s="76"/>
      <c r="AH131" s="76"/>
      <c r="AI131" s="76"/>
      <c r="AJ131" s="76"/>
      <c r="AK131" s="76"/>
      <c r="AL131" s="76"/>
      <c r="AM131" s="76"/>
    </row>
    <row r="132" spans="11:39" x14ac:dyDescent="0.2">
      <c r="K132" s="99" t="s">
        <v>134</v>
      </c>
      <c r="L132" s="99"/>
      <c r="M132" s="99"/>
      <c r="R132" s="76"/>
      <c r="S132" s="76"/>
      <c r="T132" s="76"/>
      <c r="U132" s="76"/>
      <c r="V132" s="76"/>
      <c r="W132" s="76"/>
      <c r="X132" s="76"/>
      <c r="Y132" s="76"/>
      <c r="Z132" s="76"/>
      <c r="AA132" s="76"/>
      <c r="AB132" s="76"/>
      <c r="AC132" s="76"/>
      <c r="AD132" s="76"/>
      <c r="AE132" s="76"/>
      <c r="AF132" s="76"/>
      <c r="AG132" s="76"/>
      <c r="AH132" s="76"/>
      <c r="AI132" s="76"/>
      <c r="AJ132" s="76"/>
      <c r="AK132" s="76"/>
      <c r="AL132" s="76"/>
      <c r="AM132" s="76"/>
    </row>
  </sheetData>
  <mergeCells count="2">
    <mergeCell ref="H93:Q96"/>
    <mergeCell ref="H98:Q101"/>
  </mergeCells>
  <conditionalFormatting sqref="C83:M83 C79:M79 C77:M77 C75:M75 C81:M81 C14:O14 C8:O8 C10:O10 C12:O12 C6:O6 R12:AC12 R10:AC10 R8:AC8 R6:AC6 R23:AC23 R25:AC25 R27:AC27 R29:AC29 C29:N29 C35:N35 C31:N31 C33:N33 C37:N37 C52:N52 C54:N54 C56:N56 C58:N58 C60:N60">
    <cfRule type="cellIs" dxfId="1" priority="1" stopIfTrue="1" operator="greaterThan">
      <formula>25</formula>
    </cfRule>
    <cfRule type="cellIs" dxfId="0" priority="2" stopIfTrue="1" operator="lessThan">
      <formula>-25</formula>
    </cfRule>
  </conditionalFormatting>
  <pageMargins left="0.75" right="0.75" top="1" bottom="1" header="0.5" footer="0.5"/>
  <pageSetup paperSize="17" scale="41"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6"/>
  <sheetViews>
    <sheetView tabSelected="1" workbookViewId="0">
      <pane ySplit="8" topLeftCell="A9" activePane="bottomLeft" state="frozen"/>
      <selection pane="bottomLeft" activeCell="R71" sqref="R71"/>
    </sheetView>
  </sheetViews>
  <sheetFormatPr defaultRowHeight="15" x14ac:dyDescent="0.25"/>
  <cols>
    <col min="2" max="2" width="4.42578125" bestFit="1" customWidth="1"/>
    <col min="3" max="3" width="10.7109375" bestFit="1" customWidth="1"/>
    <col min="4" max="4" width="10.7109375" style="6" customWidth="1"/>
    <col min="5" max="5" width="11.140625" customWidth="1"/>
    <col min="6" max="6" width="11.140625" style="6" customWidth="1"/>
    <col min="8" max="9" width="5.42578125" bestFit="1" customWidth="1"/>
    <col min="10" max="10" width="8.42578125" bestFit="1" customWidth="1"/>
    <col min="11" max="11" width="5.28515625" customWidth="1"/>
    <col min="12" max="12" width="6.140625" customWidth="1"/>
    <col min="15" max="15" width="4.85546875" customWidth="1"/>
    <col min="16" max="16" width="11.42578125" customWidth="1"/>
    <col min="17" max="17" width="8.42578125" customWidth="1"/>
    <col min="18" max="18" width="12.140625" customWidth="1"/>
  </cols>
  <sheetData>
    <row r="2" spans="1:19" ht="21" x14ac:dyDescent="0.35">
      <c r="C2" s="4"/>
      <c r="D2" s="4"/>
      <c r="E2" s="4"/>
      <c r="F2" s="4"/>
      <c r="G2" s="4"/>
      <c r="H2" s="4"/>
      <c r="I2" s="6"/>
      <c r="J2" s="6"/>
      <c r="K2" s="6" t="s">
        <v>52</v>
      </c>
    </row>
    <row r="3" spans="1:19" x14ac:dyDescent="0.25">
      <c r="C3" s="7"/>
      <c r="D3" s="7"/>
      <c r="E3" s="7"/>
      <c r="F3" s="7"/>
      <c r="G3" s="7"/>
      <c r="H3" s="7"/>
      <c r="I3" s="6"/>
      <c r="J3" s="6"/>
      <c r="K3" s="6"/>
    </row>
    <row r="4" spans="1:19" x14ac:dyDescent="0.25">
      <c r="C4" s="7"/>
      <c r="D4" s="7"/>
      <c r="E4" s="7"/>
      <c r="F4" s="7"/>
      <c r="G4" s="7"/>
      <c r="H4" s="7"/>
      <c r="I4" s="6"/>
      <c r="J4" s="32" t="s">
        <v>27</v>
      </c>
      <c r="K4" s="33" t="s">
        <v>39</v>
      </c>
    </row>
    <row r="5" spans="1:19" x14ac:dyDescent="0.25">
      <c r="C5" s="6"/>
      <c r="E5" s="6"/>
      <c r="G5" s="6"/>
      <c r="H5" s="6"/>
      <c r="I5" s="6"/>
      <c r="J5" s="6"/>
      <c r="K5" s="6"/>
    </row>
    <row r="8" spans="1:19" x14ac:dyDescent="0.25">
      <c r="A8" s="14" t="s">
        <v>23</v>
      </c>
      <c r="B8" s="14" t="s">
        <v>21</v>
      </c>
      <c r="C8" s="14" t="s">
        <v>0</v>
      </c>
      <c r="D8" s="14" t="s">
        <v>8</v>
      </c>
      <c r="E8" s="14" t="s">
        <v>14</v>
      </c>
      <c r="F8" s="14" t="s">
        <v>198</v>
      </c>
      <c r="G8" s="14" t="s">
        <v>13</v>
      </c>
      <c r="H8" s="262" t="s">
        <v>201</v>
      </c>
      <c r="I8" s="49" t="s">
        <v>202</v>
      </c>
      <c r="J8" s="49" t="s">
        <v>203</v>
      </c>
      <c r="K8" s="49" t="s">
        <v>204</v>
      </c>
      <c r="L8" s="14" t="s">
        <v>3</v>
      </c>
      <c r="P8" s="6"/>
      <c r="Q8" s="6" t="s">
        <v>53</v>
      </c>
      <c r="R8" s="6"/>
      <c r="S8" s="6"/>
    </row>
    <row r="9" spans="1:19" x14ac:dyDescent="0.25">
      <c r="A9" s="2" t="s">
        <v>42</v>
      </c>
      <c r="B9" s="2" t="s">
        <v>43</v>
      </c>
      <c r="C9" s="10">
        <v>41585</v>
      </c>
      <c r="D9" s="2" t="s">
        <v>226</v>
      </c>
      <c r="E9" s="26" t="s">
        <v>224</v>
      </c>
      <c r="F9" s="26" t="s">
        <v>16</v>
      </c>
      <c r="G9" s="13" t="s">
        <v>9</v>
      </c>
      <c r="H9" s="13">
        <v>0</v>
      </c>
      <c r="I9" s="13">
        <v>0</v>
      </c>
      <c r="J9" s="13">
        <v>0</v>
      </c>
      <c r="K9" s="13">
        <v>0</v>
      </c>
      <c r="L9" s="13">
        <v>0</v>
      </c>
      <c r="P9" s="6" t="s">
        <v>25</v>
      </c>
      <c r="Q9" s="6"/>
      <c r="R9" s="6"/>
      <c r="S9" s="6"/>
    </row>
    <row r="10" spans="1:19" x14ac:dyDescent="0.25">
      <c r="A10" s="2" t="s">
        <v>42</v>
      </c>
      <c r="B10" s="2" t="s">
        <v>43</v>
      </c>
      <c r="C10" s="10">
        <v>41585</v>
      </c>
      <c r="D10" s="2" t="s">
        <v>226</v>
      </c>
      <c r="E10" s="26" t="s">
        <v>224</v>
      </c>
      <c r="F10" s="26" t="s">
        <v>16</v>
      </c>
      <c r="G10" s="13" t="s">
        <v>10</v>
      </c>
      <c r="H10" s="13">
        <v>0</v>
      </c>
      <c r="I10" s="13">
        <v>0</v>
      </c>
      <c r="J10" s="13">
        <v>0</v>
      </c>
      <c r="K10" s="13">
        <v>0</v>
      </c>
      <c r="L10" s="13">
        <v>0</v>
      </c>
      <c r="P10" s="25">
        <v>41585</v>
      </c>
      <c r="Q10" s="5"/>
      <c r="R10" s="5"/>
      <c r="S10" s="5"/>
    </row>
    <row r="11" spans="1:19" x14ac:dyDescent="0.25">
      <c r="A11" s="2" t="s">
        <v>42</v>
      </c>
      <c r="B11" s="2" t="s">
        <v>43</v>
      </c>
      <c r="C11" s="10">
        <v>41585</v>
      </c>
      <c r="D11" s="2" t="s">
        <v>226</v>
      </c>
      <c r="E11" s="26" t="s">
        <v>224</v>
      </c>
      <c r="F11" s="26" t="s">
        <v>16</v>
      </c>
      <c r="G11" s="13" t="s">
        <v>11</v>
      </c>
      <c r="H11" s="13">
        <v>0</v>
      </c>
      <c r="I11" s="13">
        <v>0</v>
      </c>
      <c r="J11" s="13">
        <v>0</v>
      </c>
      <c r="K11" s="13">
        <v>0</v>
      </c>
      <c r="L11" s="13">
        <v>0</v>
      </c>
      <c r="P11" s="8" t="s">
        <v>0</v>
      </c>
      <c r="Q11" s="19" t="s">
        <v>1</v>
      </c>
      <c r="R11" s="9" t="s">
        <v>44</v>
      </c>
      <c r="S11" s="27" t="s">
        <v>6</v>
      </c>
    </row>
    <row r="12" spans="1:19" x14ac:dyDescent="0.25">
      <c r="A12" s="2" t="s">
        <v>42</v>
      </c>
      <c r="B12" s="2" t="s">
        <v>43</v>
      </c>
      <c r="C12" s="10">
        <v>41585</v>
      </c>
      <c r="D12" s="2" t="s">
        <v>226</v>
      </c>
      <c r="E12" s="26" t="s">
        <v>224</v>
      </c>
      <c r="F12" s="26" t="s">
        <v>16</v>
      </c>
      <c r="G12" s="13" t="s">
        <v>12</v>
      </c>
      <c r="H12" s="13">
        <v>0</v>
      </c>
      <c r="I12" s="13">
        <v>0</v>
      </c>
      <c r="J12" s="13">
        <v>0</v>
      </c>
      <c r="K12" s="13">
        <v>0</v>
      </c>
      <c r="L12" s="13">
        <v>0</v>
      </c>
      <c r="P12" s="29">
        <v>41585</v>
      </c>
      <c r="Q12" s="20">
        <v>0</v>
      </c>
      <c r="R12" s="13"/>
      <c r="S12" s="13"/>
    </row>
    <row r="13" spans="1:19" x14ac:dyDescent="0.25">
      <c r="A13" s="2" t="s">
        <v>42</v>
      </c>
      <c r="B13" s="2" t="s">
        <v>43</v>
      </c>
      <c r="C13" s="10">
        <v>41585</v>
      </c>
      <c r="D13" s="2" t="s">
        <v>211</v>
      </c>
      <c r="E13" s="26" t="s">
        <v>224</v>
      </c>
      <c r="F13" s="26" t="s">
        <v>16</v>
      </c>
      <c r="G13" s="13" t="s">
        <v>9</v>
      </c>
      <c r="H13" s="13">
        <v>0</v>
      </c>
      <c r="I13" s="13">
        <v>0</v>
      </c>
      <c r="J13" s="13">
        <v>0</v>
      </c>
      <c r="K13" s="13">
        <v>0</v>
      </c>
      <c r="L13" s="13">
        <v>0</v>
      </c>
      <c r="P13" s="10">
        <v>41940</v>
      </c>
      <c r="Q13" s="20">
        <f>P13-P12</f>
        <v>355</v>
      </c>
      <c r="R13" s="21">
        <f>(AVERAGE(L41:L48))/(Q13/365)</f>
        <v>5.5349765258215964</v>
      </c>
      <c r="S13" s="21">
        <f>AVERAGE(L29:L40)/(Q13/365)</f>
        <v>5.676349765258216</v>
      </c>
    </row>
    <row r="14" spans="1:19" x14ac:dyDescent="0.25">
      <c r="A14" s="2" t="s">
        <v>42</v>
      </c>
      <c r="B14" s="2" t="s">
        <v>43</v>
      </c>
      <c r="C14" s="10">
        <v>41585</v>
      </c>
      <c r="D14" s="2" t="s">
        <v>211</v>
      </c>
      <c r="E14" s="26" t="s">
        <v>224</v>
      </c>
      <c r="F14" s="26" t="s">
        <v>16</v>
      </c>
      <c r="G14" s="13" t="s">
        <v>10</v>
      </c>
      <c r="H14" s="13">
        <v>0</v>
      </c>
      <c r="I14" s="13">
        <v>0</v>
      </c>
      <c r="J14" s="13">
        <v>0</v>
      </c>
      <c r="K14" s="13">
        <v>0</v>
      </c>
      <c r="L14" s="13">
        <v>0</v>
      </c>
      <c r="P14" s="11">
        <v>42983</v>
      </c>
      <c r="Q14" s="20">
        <f>P14-P12</f>
        <v>1398</v>
      </c>
      <c r="R14" s="22"/>
      <c r="S14" s="23"/>
    </row>
    <row r="15" spans="1:19" x14ac:dyDescent="0.25">
      <c r="A15" s="2" t="s">
        <v>42</v>
      </c>
      <c r="B15" s="2" t="s">
        <v>43</v>
      </c>
      <c r="C15" s="10">
        <v>41585</v>
      </c>
      <c r="D15" s="2" t="s">
        <v>211</v>
      </c>
      <c r="E15" s="26" t="s">
        <v>224</v>
      </c>
      <c r="F15" s="26" t="s">
        <v>16</v>
      </c>
      <c r="G15" s="13" t="s">
        <v>11</v>
      </c>
      <c r="H15" s="13">
        <v>0</v>
      </c>
      <c r="I15" s="13">
        <v>0</v>
      </c>
      <c r="J15" s="13">
        <v>0</v>
      </c>
      <c r="K15" s="13">
        <v>0</v>
      </c>
      <c r="L15" s="13">
        <v>0</v>
      </c>
      <c r="P15" s="11"/>
      <c r="Q15" s="20"/>
      <c r="R15" s="22"/>
      <c r="S15" s="23"/>
    </row>
    <row r="16" spans="1:19" x14ac:dyDescent="0.25">
      <c r="A16" s="2" t="s">
        <v>42</v>
      </c>
      <c r="B16" s="2" t="s">
        <v>43</v>
      </c>
      <c r="C16" s="10">
        <v>41585</v>
      </c>
      <c r="D16" s="2" t="s">
        <v>211</v>
      </c>
      <c r="E16" s="26" t="s">
        <v>224</v>
      </c>
      <c r="F16" s="26" t="s">
        <v>16</v>
      </c>
      <c r="G16" s="13" t="s">
        <v>12</v>
      </c>
      <c r="H16" s="13">
        <v>0</v>
      </c>
      <c r="I16" s="13">
        <v>0</v>
      </c>
      <c r="J16" s="13">
        <v>0</v>
      </c>
      <c r="K16" s="13">
        <v>0</v>
      </c>
      <c r="L16" s="13">
        <v>0</v>
      </c>
      <c r="P16" s="11"/>
      <c r="Q16" s="20"/>
      <c r="R16" s="22"/>
      <c r="S16" s="13"/>
    </row>
    <row r="17" spans="1:19" x14ac:dyDescent="0.25">
      <c r="A17" s="2" t="s">
        <v>42</v>
      </c>
      <c r="B17" s="2" t="s">
        <v>43</v>
      </c>
      <c r="C17" s="10">
        <v>41585</v>
      </c>
      <c r="D17" s="2" t="s">
        <v>212</v>
      </c>
      <c r="E17" s="26" t="s">
        <v>224</v>
      </c>
      <c r="F17" s="26" t="s">
        <v>16</v>
      </c>
      <c r="G17" s="13" t="s">
        <v>9</v>
      </c>
      <c r="H17" s="13">
        <v>0</v>
      </c>
      <c r="I17" s="13">
        <v>0</v>
      </c>
      <c r="J17" s="13">
        <v>0</v>
      </c>
      <c r="K17" s="13">
        <v>0</v>
      </c>
      <c r="L17" s="13">
        <v>0</v>
      </c>
      <c r="P17" s="11"/>
      <c r="Q17" s="20"/>
      <c r="R17" s="22"/>
      <c r="S17" s="24"/>
    </row>
    <row r="18" spans="1:19" x14ac:dyDescent="0.25">
      <c r="A18" s="2" t="s">
        <v>42</v>
      </c>
      <c r="B18" s="2" t="s">
        <v>43</v>
      </c>
      <c r="C18" s="10">
        <v>41585</v>
      </c>
      <c r="D18" s="2" t="s">
        <v>212</v>
      </c>
      <c r="E18" s="26" t="s">
        <v>224</v>
      </c>
      <c r="F18" s="26" t="s">
        <v>16</v>
      </c>
      <c r="G18" s="13" t="s">
        <v>10</v>
      </c>
      <c r="H18" s="13">
        <v>0</v>
      </c>
      <c r="I18" s="13">
        <v>0</v>
      </c>
      <c r="J18" s="13">
        <v>0</v>
      </c>
      <c r="K18" s="13">
        <v>0</v>
      </c>
      <c r="L18" s="13">
        <v>0</v>
      </c>
    </row>
    <row r="19" spans="1:19" x14ac:dyDescent="0.25">
      <c r="A19" s="2" t="s">
        <v>42</v>
      </c>
      <c r="B19" s="2" t="s">
        <v>43</v>
      </c>
      <c r="C19" s="10">
        <v>41585</v>
      </c>
      <c r="D19" s="2" t="s">
        <v>212</v>
      </c>
      <c r="E19" s="26" t="s">
        <v>224</v>
      </c>
      <c r="F19" s="26" t="s">
        <v>16</v>
      </c>
      <c r="G19" s="13" t="s">
        <v>11</v>
      </c>
      <c r="H19" s="13">
        <v>0</v>
      </c>
      <c r="I19" s="13">
        <v>0</v>
      </c>
      <c r="J19" s="13">
        <v>0</v>
      </c>
      <c r="K19" s="13">
        <v>0</v>
      </c>
      <c r="L19" s="13">
        <v>0</v>
      </c>
    </row>
    <row r="20" spans="1:19" x14ac:dyDescent="0.25">
      <c r="A20" s="2" t="s">
        <v>42</v>
      </c>
      <c r="B20" s="2" t="s">
        <v>43</v>
      </c>
      <c r="C20" s="10">
        <v>41585</v>
      </c>
      <c r="D20" s="2" t="s">
        <v>212</v>
      </c>
      <c r="E20" s="26" t="s">
        <v>224</v>
      </c>
      <c r="F20" s="26" t="s">
        <v>16</v>
      </c>
      <c r="G20" s="13" t="s">
        <v>12</v>
      </c>
      <c r="H20" s="13">
        <v>0</v>
      </c>
      <c r="I20" s="13">
        <v>0</v>
      </c>
      <c r="J20" s="13">
        <v>0</v>
      </c>
      <c r="K20" s="13">
        <v>0</v>
      </c>
      <c r="L20" s="13">
        <v>0</v>
      </c>
    </row>
    <row r="21" spans="1:19" x14ac:dyDescent="0.25">
      <c r="A21" s="2" t="s">
        <v>42</v>
      </c>
      <c r="B21" s="2" t="s">
        <v>43</v>
      </c>
      <c r="C21" s="10">
        <v>41585</v>
      </c>
      <c r="D21" s="2" t="s">
        <v>213</v>
      </c>
      <c r="E21" s="26" t="s">
        <v>44</v>
      </c>
      <c r="F21" s="26" t="s">
        <v>17</v>
      </c>
      <c r="G21" s="13" t="s">
        <v>9</v>
      </c>
      <c r="H21" s="13">
        <v>0</v>
      </c>
      <c r="I21" s="13">
        <v>0</v>
      </c>
      <c r="J21" s="13">
        <v>0</v>
      </c>
      <c r="K21" s="13">
        <v>0</v>
      </c>
      <c r="L21" s="13">
        <v>0</v>
      </c>
    </row>
    <row r="22" spans="1:19" x14ac:dyDescent="0.25">
      <c r="A22" s="2" t="s">
        <v>42</v>
      </c>
      <c r="B22" s="2" t="s">
        <v>43</v>
      </c>
      <c r="C22" s="10">
        <v>41585</v>
      </c>
      <c r="D22" s="2" t="s">
        <v>213</v>
      </c>
      <c r="E22" s="26" t="s">
        <v>44</v>
      </c>
      <c r="F22" s="26" t="s">
        <v>17</v>
      </c>
      <c r="G22" s="13" t="s">
        <v>10</v>
      </c>
      <c r="H22" s="13">
        <v>0</v>
      </c>
      <c r="I22" s="13">
        <v>0</v>
      </c>
      <c r="J22" s="13">
        <v>0</v>
      </c>
      <c r="K22" s="13">
        <v>0</v>
      </c>
      <c r="L22" s="13">
        <v>0</v>
      </c>
    </row>
    <row r="23" spans="1:19" x14ac:dyDescent="0.25">
      <c r="A23" s="2" t="s">
        <v>42</v>
      </c>
      <c r="B23" s="2" t="s">
        <v>43</v>
      </c>
      <c r="C23" s="10">
        <v>41585</v>
      </c>
      <c r="D23" s="2" t="s">
        <v>213</v>
      </c>
      <c r="E23" s="26" t="s">
        <v>44</v>
      </c>
      <c r="F23" s="26" t="s">
        <v>17</v>
      </c>
      <c r="G23" s="13" t="s">
        <v>11</v>
      </c>
      <c r="H23" s="13">
        <v>0</v>
      </c>
      <c r="I23" s="13">
        <v>0</v>
      </c>
      <c r="J23" s="13">
        <v>0</v>
      </c>
      <c r="K23" s="13">
        <v>0</v>
      </c>
      <c r="L23" s="13">
        <v>0</v>
      </c>
    </row>
    <row r="24" spans="1:19" x14ac:dyDescent="0.25">
      <c r="A24" s="2" t="s">
        <v>42</v>
      </c>
      <c r="B24" s="2" t="s">
        <v>43</v>
      </c>
      <c r="C24" s="10">
        <v>41585</v>
      </c>
      <c r="D24" s="2" t="s">
        <v>213</v>
      </c>
      <c r="E24" s="26" t="s">
        <v>44</v>
      </c>
      <c r="F24" s="26" t="s">
        <v>17</v>
      </c>
      <c r="G24" s="13" t="s">
        <v>12</v>
      </c>
      <c r="H24" s="13">
        <v>0</v>
      </c>
      <c r="I24" s="13">
        <v>0</v>
      </c>
      <c r="J24" s="13">
        <v>0</v>
      </c>
      <c r="K24" s="13">
        <v>0</v>
      </c>
      <c r="L24" s="13">
        <v>0</v>
      </c>
    </row>
    <row r="25" spans="1:19" x14ac:dyDescent="0.25">
      <c r="A25" s="2" t="s">
        <v>42</v>
      </c>
      <c r="B25" s="2" t="s">
        <v>43</v>
      </c>
      <c r="C25" s="10">
        <v>41585</v>
      </c>
      <c r="D25" s="2" t="s">
        <v>227</v>
      </c>
      <c r="E25" s="26" t="s">
        <v>44</v>
      </c>
      <c r="F25" s="26" t="s">
        <v>17</v>
      </c>
      <c r="G25" s="13" t="s">
        <v>9</v>
      </c>
      <c r="H25" s="13">
        <v>0</v>
      </c>
      <c r="I25" s="13">
        <v>0</v>
      </c>
      <c r="J25" s="13">
        <v>0</v>
      </c>
      <c r="K25" s="13">
        <v>0</v>
      </c>
      <c r="L25" s="13">
        <v>0</v>
      </c>
    </row>
    <row r="26" spans="1:19" x14ac:dyDescent="0.25">
      <c r="A26" s="2" t="s">
        <v>42</v>
      </c>
      <c r="B26" s="2" t="s">
        <v>43</v>
      </c>
      <c r="C26" s="10">
        <v>41585</v>
      </c>
      <c r="D26" s="2" t="s">
        <v>227</v>
      </c>
      <c r="E26" s="26" t="s">
        <v>44</v>
      </c>
      <c r="F26" s="26" t="s">
        <v>17</v>
      </c>
      <c r="G26" s="13" t="s">
        <v>10</v>
      </c>
      <c r="H26" s="13">
        <v>0</v>
      </c>
      <c r="I26" s="13">
        <v>0</v>
      </c>
      <c r="J26" s="13">
        <v>0</v>
      </c>
      <c r="K26" s="13">
        <v>0</v>
      </c>
      <c r="L26" s="13">
        <v>0</v>
      </c>
    </row>
    <row r="27" spans="1:19" x14ac:dyDescent="0.25">
      <c r="A27" s="2" t="s">
        <v>42</v>
      </c>
      <c r="B27" s="2" t="s">
        <v>43</v>
      </c>
      <c r="C27" s="10">
        <v>41585</v>
      </c>
      <c r="D27" s="2" t="s">
        <v>227</v>
      </c>
      <c r="E27" s="26" t="s">
        <v>44</v>
      </c>
      <c r="F27" s="26" t="s">
        <v>17</v>
      </c>
      <c r="G27" s="13" t="s">
        <v>11</v>
      </c>
      <c r="H27" s="13">
        <v>0</v>
      </c>
      <c r="I27" s="13">
        <v>0</v>
      </c>
      <c r="J27" s="13">
        <v>0</v>
      </c>
      <c r="K27" s="13">
        <v>0</v>
      </c>
      <c r="L27" s="13">
        <v>0</v>
      </c>
    </row>
    <row r="28" spans="1:19" s="6" customFormat="1" x14ac:dyDescent="0.25">
      <c r="A28" s="2" t="s">
        <v>42</v>
      </c>
      <c r="B28" s="2" t="s">
        <v>43</v>
      </c>
      <c r="C28" s="10">
        <v>41585</v>
      </c>
      <c r="D28" s="2" t="s">
        <v>227</v>
      </c>
      <c r="E28" s="26" t="s">
        <v>44</v>
      </c>
      <c r="F28" s="26" t="s">
        <v>17</v>
      </c>
      <c r="G28" s="13" t="s">
        <v>12</v>
      </c>
      <c r="H28" s="13">
        <v>0</v>
      </c>
      <c r="I28" s="13">
        <v>0</v>
      </c>
      <c r="J28" s="13">
        <v>0</v>
      </c>
      <c r="K28" s="13">
        <v>0</v>
      </c>
      <c r="L28" s="13">
        <v>0</v>
      </c>
    </row>
    <row r="29" spans="1:19" x14ac:dyDescent="0.25">
      <c r="A29" s="2" t="s">
        <v>42</v>
      </c>
      <c r="B29" s="2" t="s">
        <v>43</v>
      </c>
      <c r="C29" s="10">
        <v>41940</v>
      </c>
      <c r="D29" s="2" t="s">
        <v>226</v>
      </c>
      <c r="E29" s="26" t="s">
        <v>224</v>
      </c>
      <c r="F29" s="26" t="s">
        <v>16</v>
      </c>
      <c r="G29" s="13" t="s">
        <v>9</v>
      </c>
      <c r="H29" s="13">
        <v>7</v>
      </c>
      <c r="I29" s="13"/>
      <c r="J29" s="13"/>
      <c r="K29" s="13"/>
      <c r="L29" s="13">
        <f>AVERAGE(H29:K29)</f>
        <v>7</v>
      </c>
    </row>
    <row r="30" spans="1:19" x14ac:dyDescent="0.25">
      <c r="A30" s="2" t="s">
        <v>42</v>
      </c>
      <c r="B30" s="2" t="s">
        <v>43</v>
      </c>
      <c r="C30" s="10">
        <v>41940</v>
      </c>
      <c r="D30" s="2" t="s">
        <v>226</v>
      </c>
      <c r="E30" s="26" t="s">
        <v>224</v>
      </c>
      <c r="F30" s="26" t="s">
        <v>16</v>
      </c>
      <c r="G30" s="13" t="s">
        <v>10</v>
      </c>
      <c r="H30" s="13">
        <v>5</v>
      </c>
      <c r="I30" s="13">
        <v>5</v>
      </c>
      <c r="J30" s="13">
        <v>5</v>
      </c>
      <c r="K30" s="13">
        <v>7</v>
      </c>
      <c r="L30" s="13">
        <f t="shared" ref="L30:L46" si="0">AVERAGE(H30:K30)</f>
        <v>5.5</v>
      </c>
    </row>
    <row r="31" spans="1:19" x14ac:dyDescent="0.25">
      <c r="A31" s="2" t="s">
        <v>42</v>
      </c>
      <c r="B31" s="2" t="s">
        <v>43</v>
      </c>
      <c r="C31" s="10">
        <v>41940</v>
      </c>
      <c r="D31" s="2" t="s">
        <v>226</v>
      </c>
      <c r="E31" s="26" t="s">
        <v>224</v>
      </c>
      <c r="F31" s="26" t="s">
        <v>16</v>
      </c>
      <c r="G31" s="13" t="s">
        <v>11</v>
      </c>
      <c r="H31" s="2">
        <v>5</v>
      </c>
      <c r="I31" s="2">
        <v>5</v>
      </c>
      <c r="J31" s="2">
        <v>6</v>
      </c>
      <c r="K31" s="33"/>
      <c r="L31" s="2">
        <f t="shared" si="0"/>
        <v>5.333333333333333</v>
      </c>
    </row>
    <row r="32" spans="1:19" x14ac:dyDescent="0.25">
      <c r="A32" s="2" t="s">
        <v>42</v>
      </c>
      <c r="B32" s="2" t="s">
        <v>43</v>
      </c>
      <c r="C32" s="10">
        <v>41940</v>
      </c>
      <c r="D32" s="2" t="s">
        <v>226</v>
      </c>
      <c r="E32" s="26" t="s">
        <v>224</v>
      </c>
      <c r="F32" s="26" t="s">
        <v>16</v>
      </c>
      <c r="G32" s="13" t="s">
        <v>12</v>
      </c>
      <c r="H32" s="2">
        <v>5</v>
      </c>
      <c r="I32" s="2">
        <v>5</v>
      </c>
      <c r="J32" s="2">
        <v>2</v>
      </c>
      <c r="K32" s="2">
        <v>5</v>
      </c>
      <c r="L32" s="2">
        <f t="shared" si="0"/>
        <v>4.25</v>
      </c>
    </row>
    <row r="33" spans="1:12" x14ac:dyDescent="0.25">
      <c r="A33" s="2" t="s">
        <v>42</v>
      </c>
      <c r="B33" s="2" t="s">
        <v>43</v>
      </c>
      <c r="C33" s="10">
        <v>41940</v>
      </c>
      <c r="D33" s="2" t="s">
        <v>211</v>
      </c>
      <c r="E33" s="26" t="s">
        <v>224</v>
      </c>
      <c r="F33" s="26" t="s">
        <v>16</v>
      </c>
      <c r="G33" s="13" t="s">
        <v>9</v>
      </c>
      <c r="H33" s="32"/>
      <c r="I33" s="32"/>
      <c r="J33" s="32"/>
      <c r="K33" s="32"/>
      <c r="L33" s="32"/>
    </row>
    <row r="34" spans="1:12" x14ac:dyDescent="0.25">
      <c r="A34" s="2" t="s">
        <v>42</v>
      </c>
      <c r="B34" s="2" t="s">
        <v>43</v>
      </c>
      <c r="C34" s="10">
        <v>41940</v>
      </c>
      <c r="D34" s="2" t="s">
        <v>211</v>
      </c>
      <c r="E34" s="26" t="s">
        <v>224</v>
      </c>
      <c r="F34" s="26" t="s">
        <v>16</v>
      </c>
      <c r="G34" s="13" t="s">
        <v>10</v>
      </c>
      <c r="H34" s="32"/>
      <c r="I34" s="32"/>
      <c r="J34" s="32"/>
      <c r="K34" s="32"/>
      <c r="L34" s="32"/>
    </row>
    <row r="35" spans="1:12" x14ac:dyDescent="0.25">
      <c r="A35" s="2" t="s">
        <v>42</v>
      </c>
      <c r="B35" s="2" t="s">
        <v>43</v>
      </c>
      <c r="C35" s="10">
        <v>41940</v>
      </c>
      <c r="D35" s="2" t="s">
        <v>211</v>
      </c>
      <c r="E35" s="26" t="s">
        <v>224</v>
      </c>
      <c r="F35" s="26" t="s">
        <v>16</v>
      </c>
      <c r="G35" s="13" t="s">
        <v>11</v>
      </c>
      <c r="H35" s="32"/>
      <c r="I35" s="32"/>
      <c r="J35" s="32"/>
      <c r="K35" s="32"/>
      <c r="L35" s="32"/>
    </row>
    <row r="36" spans="1:12" x14ac:dyDescent="0.25">
      <c r="A36" s="2" t="s">
        <v>42</v>
      </c>
      <c r="B36" s="2" t="s">
        <v>43</v>
      </c>
      <c r="C36" s="10">
        <v>41940</v>
      </c>
      <c r="D36" s="2" t="s">
        <v>211</v>
      </c>
      <c r="E36" s="26" t="s">
        <v>224</v>
      </c>
      <c r="F36" s="26" t="s">
        <v>16</v>
      </c>
      <c r="G36" s="13" t="s">
        <v>12</v>
      </c>
      <c r="H36" s="32"/>
      <c r="I36" s="32"/>
      <c r="J36" s="32"/>
      <c r="K36" s="32"/>
      <c r="L36" s="32"/>
    </row>
    <row r="37" spans="1:12" x14ac:dyDescent="0.25">
      <c r="A37" s="2" t="s">
        <v>42</v>
      </c>
      <c r="B37" s="2" t="s">
        <v>43</v>
      </c>
      <c r="C37" s="10">
        <v>41940</v>
      </c>
      <c r="D37" s="2" t="s">
        <v>212</v>
      </c>
      <c r="E37" s="26" t="s">
        <v>224</v>
      </c>
      <c r="F37" s="26" t="s">
        <v>16</v>
      </c>
      <c r="G37" s="13" t="s">
        <v>9</v>
      </c>
      <c r="H37" s="32"/>
      <c r="I37" s="32"/>
      <c r="J37" s="32"/>
      <c r="K37" s="32"/>
      <c r="L37" s="32"/>
    </row>
    <row r="38" spans="1:12" x14ac:dyDescent="0.25">
      <c r="A38" s="2" t="s">
        <v>42</v>
      </c>
      <c r="B38" s="2" t="s">
        <v>43</v>
      </c>
      <c r="C38" s="10">
        <v>41940</v>
      </c>
      <c r="D38" s="2" t="s">
        <v>212</v>
      </c>
      <c r="E38" s="26" t="s">
        <v>224</v>
      </c>
      <c r="F38" s="26" t="s">
        <v>16</v>
      </c>
      <c r="G38" s="13" t="s">
        <v>10</v>
      </c>
      <c r="H38" s="32"/>
      <c r="I38" s="32"/>
      <c r="J38" s="32"/>
      <c r="K38" s="32"/>
      <c r="L38" s="32"/>
    </row>
    <row r="39" spans="1:12" x14ac:dyDescent="0.25">
      <c r="A39" s="2" t="s">
        <v>42</v>
      </c>
      <c r="B39" s="2" t="s">
        <v>43</v>
      </c>
      <c r="C39" s="10">
        <v>41940</v>
      </c>
      <c r="D39" s="2" t="s">
        <v>212</v>
      </c>
      <c r="E39" s="26" t="s">
        <v>224</v>
      </c>
      <c r="F39" s="26" t="s">
        <v>16</v>
      </c>
      <c r="G39" s="13" t="s">
        <v>11</v>
      </c>
      <c r="H39" s="32"/>
      <c r="I39" s="32"/>
      <c r="J39" s="32"/>
      <c r="K39" s="32"/>
      <c r="L39" s="32"/>
    </row>
    <row r="40" spans="1:12" x14ac:dyDescent="0.25">
      <c r="A40" s="2" t="s">
        <v>42</v>
      </c>
      <c r="B40" s="2" t="s">
        <v>43</v>
      </c>
      <c r="C40" s="10">
        <v>41940</v>
      </c>
      <c r="D40" s="2" t="s">
        <v>212</v>
      </c>
      <c r="E40" s="26" t="s">
        <v>224</v>
      </c>
      <c r="F40" s="26" t="s">
        <v>16</v>
      </c>
      <c r="G40" s="13" t="s">
        <v>12</v>
      </c>
      <c r="H40" s="32"/>
      <c r="I40" s="32"/>
      <c r="J40" s="32"/>
      <c r="K40" s="32"/>
      <c r="L40" s="32"/>
    </row>
    <row r="41" spans="1:12" x14ac:dyDescent="0.25">
      <c r="A41" s="2" t="s">
        <v>42</v>
      </c>
      <c r="B41" s="2" t="s">
        <v>43</v>
      </c>
      <c r="C41" s="10">
        <v>41940</v>
      </c>
      <c r="D41" s="2" t="s">
        <v>213</v>
      </c>
      <c r="E41" s="26" t="s">
        <v>44</v>
      </c>
      <c r="F41" s="26" t="s">
        <v>17</v>
      </c>
      <c r="G41" s="13" t="s">
        <v>9</v>
      </c>
      <c r="H41" s="2">
        <v>4</v>
      </c>
      <c r="I41" s="2">
        <v>5</v>
      </c>
      <c r="J41" s="2">
        <v>5</v>
      </c>
      <c r="K41" s="32"/>
      <c r="L41" s="2">
        <f t="shared" si="0"/>
        <v>4.666666666666667</v>
      </c>
    </row>
    <row r="42" spans="1:12" x14ac:dyDescent="0.25">
      <c r="A42" s="2" t="s">
        <v>42</v>
      </c>
      <c r="B42" s="2" t="s">
        <v>43</v>
      </c>
      <c r="C42" s="10">
        <v>41940</v>
      </c>
      <c r="D42" s="2" t="s">
        <v>213</v>
      </c>
      <c r="E42" s="26" t="s">
        <v>44</v>
      </c>
      <c r="F42" s="26" t="s">
        <v>17</v>
      </c>
      <c r="G42" s="13" t="s">
        <v>10</v>
      </c>
      <c r="H42" s="2">
        <v>3</v>
      </c>
      <c r="I42" s="2">
        <v>5</v>
      </c>
      <c r="J42" s="2">
        <v>5</v>
      </c>
      <c r="K42" s="2">
        <v>3</v>
      </c>
      <c r="L42" s="2">
        <f t="shared" si="0"/>
        <v>4</v>
      </c>
    </row>
    <row r="43" spans="1:12" x14ac:dyDescent="0.25">
      <c r="A43" s="2" t="s">
        <v>42</v>
      </c>
      <c r="B43" s="2" t="s">
        <v>43</v>
      </c>
      <c r="C43" s="10">
        <v>41940</v>
      </c>
      <c r="D43" s="2" t="s">
        <v>213</v>
      </c>
      <c r="E43" s="26" t="s">
        <v>44</v>
      </c>
      <c r="F43" s="26" t="s">
        <v>17</v>
      </c>
      <c r="G43" s="13" t="s">
        <v>11</v>
      </c>
      <c r="H43" s="2">
        <v>10</v>
      </c>
      <c r="I43" s="2">
        <v>11</v>
      </c>
      <c r="J43" s="2">
        <v>10</v>
      </c>
      <c r="K43" s="2">
        <v>10</v>
      </c>
      <c r="L43" s="2">
        <f t="shared" si="0"/>
        <v>10.25</v>
      </c>
    </row>
    <row r="44" spans="1:12" x14ac:dyDescent="0.25">
      <c r="A44" s="2" t="s">
        <v>42</v>
      </c>
      <c r="B44" s="2" t="s">
        <v>43</v>
      </c>
      <c r="C44" s="10">
        <v>41940</v>
      </c>
      <c r="D44" s="2" t="s">
        <v>213</v>
      </c>
      <c r="E44" s="26" t="s">
        <v>44</v>
      </c>
      <c r="F44" s="26" t="s">
        <v>17</v>
      </c>
      <c r="G44" s="13" t="s">
        <v>12</v>
      </c>
      <c r="H44" s="2">
        <v>5</v>
      </c>
      <c r="I44" s="2">
        <v>4</v>
      </c>
      <c r="J44" s="2">
        <v>5</v>
      </c>
      <c r="K44" s="2">
        <v>4</v>
      </c>
      <c r="L44" s="2">
        <f t="shared" si="0"/>
        <v>4.5</v>
      </c>
    </row>
    <row r="45" spans="1:12" x14ac:dyDescent="0.25">
      <c r="A45" s="2" t="s">
        <v>42</v>
      </c>
      <c r="B45" s="2" t="s">
        <v>43</v>
      </c>
      <c r="C45" s="10">
        <v>41940</v>
      </c>
      <c r="D45" s="2" t="s">
        <v>227</v>
      </c>
      <c r="E45" s="26" t="s">
        <v>44</v>
      </c>
      <c r="F45" s="26" t="s">
        <v>17</v>
      </c>
      <c r="G45" s="13" t="s">
        <v>9</v>
      </c>
      <c r="H45" s="32"/>
      <c r="I45" s="32"/>
      <c r="J45" s="32"/>
      <c r="K45" s="32"/>
      <c r="L45" s="32"/>
    </row>
    <row r="46" spans="1:12" x14ac:dyDescent="0.25">
      <c r="A46" s="2" t="s">
        <v>42</v>
      </c>
      <c r="B46" s="2" t="s">
        <v>43</v>
      </c>
      <c r="C46" s="10">
        <v>41940</v>
      </c>
      <c r="D46" s="2" t="s">
        <v>227</v>
      </c>
      <c r="E46" s="26" t="s">
        <v>44</v>
      </c>
      <c r="F46" s="26" t="s">
        <v>17</v>
      </c>
      <c r="G46" s="13" t="s">
        <v>10</v>
      </c>
      <c r="H46" s="34">
        <v>2</v>
      </c>
      <c r="I46" s="34">
        <v>5</v>
      </c>
      <c r="J46" s="32"/>
      <c r="K46" s="32"/>
      <c r="L46" s="2">
        <f t="shared" si="0"/>
        <v>3.5</v>
      </c>
    </row>
    <row r="47" spans="1:12" x14ac:dyDescent="0.25">
      <c r="A47" s="2" t="s">
        <v>42</v>
      </c>
      <c r="B47" s="2" t="s">
        <v>43</v>
      </c>
      <c r="C47" s="10">
        <v>41940</v>
      </c>
      <c r="D47" s="2" t="s">
        <v>227</v>
      </c>
      <c r="E47" s="26" t="s">
        <v>44</v>
      </c>
      <c r="F47" s="26" t="s">
        <v>17</v>
      </c>
      <c r="G47" s="13" t="s">
        <v>11</v>
      </c>
      <c r="H47" s="32"/>
      <c r="I47" s="32"/>
      <c r="J47" s="32"/>
      <c r="K47" s="32"/>
      <c r="L47" s="32"/>
    </row>
    <row r="48" spans="1:12" x14ac:dyDescent="0.25">
      <c r="A48" s="2" t="s">
        <v>42</v>
      </c>
      <c r="B48" s="2" t="s">
        <v>43</v>
      </c>
      <c r="C48" s="10">
        <v>41940</v>
      </c>
      <c r="D48" s="2" t="s">
        <v>227</v>
      </c>
      <c r="E48" s="26" t="s">
        <v>44</v>
      </c>
      <c r="F48" s="26" t="s">
        <v>17</v>
      </c>
      <c r="G48" s="13" t="s">
        <v>12</v>
      </c>
      <c r="H48" s="32"/>
      <c r="I48" s="32"/>
      <c r="J48" s="32"/>
      <c r="K48" s="32"/>
      <c r="L48" s="32"/>
    </row>
    <row r="49" spans="1:12" x14ac:dyDescent="0.25">
      <c r="A49" s="2" t="s">
        <v>42</v>
      </c>
      <c r="B49" s="2" t="s">
        <v>43</v>
      </c>
      <c r="C49" s="10">
        <v>42667</v>
      </c>
      <c r="D49" s="2" t="s">
        <v>226</v>
      </c>
      <c r="E49" s="26" t="s">
        <v>224</v>
      </c>
      <c r="F49" s="26" t="s">
        <v>16</v>
      </c>
      <c r="G49" s="13" t="s">
        <v>9</v>
      </c>
      <c r="H49" s="2">
        <v>13</v>
      </c>
      <c r="I49" s="2">
        <v>11</v>
      </c>
      <c r="J49" s="33"/>
      <c r="K49" s="33"/>
      <c r="L49" s="2">
        <f t="shared" ref="L49:L68" si="1">AVERAGE(H49:K49)</f>
        <v>12</v>
      </c>
    </row>
    <row r="50" spans="1:12" x14ac:dyDescent="0.25">
      <c r="A50" s="2" t="s">
        <v>42</v>
      </c>
      <c r="B50" s="2" t="s">
        <v>43</v>
      </c>
      <c r="C50" s="10">
        <v>42667</v>
      </c>
      <c r="D50" s="2" t="s">
        <v>226</v>
      </c>
      <c r="E50" s="26" t="s">
        <v>224</v>
      </c>
      <c r="F50" s="26" t="s">
        <v>16</v>
      </c>
      <c r="G50" s="13" t="s">
        <v>10</v>
      </c>
      <c r="H50" s="2">
        <v>10</v>
      </c>
      <c r="I50" s="2">
        <v>10</v>
      </c>
      <c r="J50" s="2">
        <v>10</v>
      </c>
      <c r="K50" s="2">
        <v>13</v>
      </c>
      <c r="L50" s="2">
        <f t="shared" si="1"/>
        <v>10.75</v>
      </c>
    </row>
    <row r="51" spans="1:12" x14ac:dyDescent="0.25">
      <c r="A51" s="2" t="s">
        <v>42</v>
      </c>
      <c r="B51" s="2" t="s">
        <v>43</v>
      </c>
      <c r="C51" s="10">
        <v>42667</v>
      </c>
      <c r="D51" s="2" t="s">
        <v>226</v>
      </c>
      <c r="E51" s="26" t="s">
        <v>224</v>
      </c>
      <c r="F51" s="26" t="s">
        <v>16</v>
      </c>
      <c r="G51" s="13" t="s">
        <v>11</v>
      </c>
      <c r="H51" s="2">
        <v>8</v>
      </c>
      <c r="I51" s="2">
        <v>10</v>
      </c>
      <c r="J51" s="2">
        <v>10</v>
      </c>
      <c r="K51" s="2">
        <v>9</v>
      </c>
      <c r="L51" s="2">
        <f t="shared" si="1"/>
        <v>9.25</v>
      </c>
    </row>
    <row r="52" spans="1:12" x14ac:dyDescent="0.25">
      <c r="A52" s="2" t="s">
        <v>42</v>
      </c>
      <c r="B52" s="2" t="s">
        <v>43</v>
      </c>
      <c r="C52" s="10">
        <v>42667</v>
      </c>
      <c r="D52" s="2" t="s">
        <v>226</v>
      </c>
      <c r="E52" s="26" t="s">
        <v>224</v>
      </c>
      <c r="F52" s="26" t="s">
        <v>16</v>
      </c>
      <c r="G52" s="13" t="s">
        <v>12</v>
      </c>
      <c r="H52" s="2">
        <v>10</v>
      </c>
      <c r="I52" s="2">
        <v>8</v>
      </c>
      <c r="J52" s="2">
        <v>11</v>
      </c>
      <c r="K52" s="2">
        <v>11</v>
      </c>
      <c r="L52" s="2">
        <f t="shared" si="1"/>
        <v>10</v>
      </c>
    </row>
    <row r="53" spans="1:12" x14ac:dyDescent="0.25">
      <c r="A53" s="2" t="s">
        <v>42</v>
      </c>
      <c r="B53" s="2" t="s">
        <v>43</v>
      </c>
      <c r="C53" s="10">
        <v>42667</v>
      </c>
      <c r="D53" s="2" t="s">
        <v>211</v>
      </c>
      <c r="E53" s="26" t="s">
        <v>224</v>
      </c>
      <c r="F53" s="26" t="s">
        <v>16</v>
      </c>
      <c r="G53" s="13" t="s">
        <v>9</v>
      </c>
      <c r="H53" s="33"/>
      <c r="I53" s="33"/>
      <c r="J53" s="33"/>
      <c r="K53" s="33"/>
      <c r="L53" s="33"/>
    </row>
    <row r="54" spans="1:12" x14ac:dyDescent="0.25">
      <c r="A54" s="2" t="s">
        <v>42</v>
      </c>
      <c r="B54" s="2" t="s">
        <v>43</v>
      </c>
      <c r="C54" s="10">
        <v>42667</v>
      </c>
      <c r="D54" s="2" t="s">
        <v>211</v>
      </c>
      <c r="E54" s="26" t="s">
        <v>224</v>
      </c>
      <c r="F54" s="26" t="s">
        <v>16</v>
      </c>
      <c r="G54" s="13" t="s">
        <v>10</v>
      </c>
      <c r="H54" s="32"/>
      <c r="I54" s="32"/>
      <c r="J54" s="32"/>
      <c r="K54" s="32"/>
      <c r="L54" s="32"/>
    </row>
    <row r="55" spans="1:12" x14ac:dyDescent="0.25">
      <c r="A55" s="2" t="s">
        <v>42</v>
      </c>
      <c r="B55" s="2" t="s">
        <v>43</v>
      </c>
      <c r="C55" s="10">
        <v>42667</v>
      </c>
      <c r="D55" s="2" t="s">
        <v>211</v>
      </c>
      <c r="E55" s="26" t="s">
        <v>224</v>
      </c>
      <c r="F55" s="26" t="s">
        <v>16</v>
      </c>
      <c r="G55" s="13" t="s">
        <v>11</v>
      </c>
      <c r="H55" s="32"/>
      <c r="I55" s="32"/>
      <c r="J55" s="32"/>
      <c r="K55" s="32"/>
      <c r="L55" s="32"/>
    </row>
    <row r="56" spans="1:12" x14ac:dyDescent="0.25">
      <c r="A56" s="2" t="s">
        <v>42</v>
      </c>
      <c r="B56" s="2" t="s">
        <v>43</v>
      </c>
      <c r="C56" s="10">
        <v>42667</v>
      </c>
      <c r="D56" s="2" t="s">
        <v>211</v>
      </c>
      <c r="E56" s="26" t="s">
        <v>224</v>
      </c>
      <c r="F56" s="26" t="s">
        <v>16</v>
      </c>
      <c r="G56" s="13" t="s">
        <v>12</v>
      </c>
      <c r="H56" s="33"/>
      <c r="I56" s="33"/>
      <c r="J56" s="33"/>
      <c r="K56" s="33"/>
      <c r="L56" s="33"/>
    </row>
    <row r="57" spans="1:12" x14ac:dyDescent="0.25">
      <c r="A57" s="2" t="s">
        <v>42</v>
      </c>
      <c r="B57" s="2" t="s">
        <v>43</v>
      </c>
      <c r="C57" s="10">
        <v>42667</v>
      </c>
      <c r="D57" s="2" t="s">
        <v>212</v>
      </c>
      <c r="E57" s="26" t="s">
        <v>224</v>
      </c>
      <c r="F57" s="26" t="s">
        <v>16</v>
      </c>
      <c r="G57" s="13" t="s">
        <v>9</v>
      </c>
      <c r="H57" s="32"/>
      <c r="I57" s="32"/>
      <c r="J57" s="32"/>
      <c r="K57" s="32"/>
      <c r="L57" s="32"/>
    </row>
    <row r="58" spans="1:12" x14ac:dyDescent="0.25">
      <c r="A58" s="2" t="s">
        <v>42</v>
      </c>
      <c r="B58" s="2" t="s">
        <v>43</v>
      </c>
      <c r="C58" s="10">
        <v>42667</v>
      </c>
      <c r="D58" s="2" t="s">
        <v>212</v>
      </c>
      <c r="E58" s="26" t="s">
        <v>224</v>
      </c>
      <c r="F58" s="26" t="s">
        <v>16</v>
      </c>
      <c r="G58" s="13" t="s">
        <v>10</v>
      </c>
      <c r="H58" s="32"/>
      <c r="I58" s="32"/>
      <c r="J58" s="32"/>
      <c r="K58" s="32"/>
      <c r="L58" s="32"/>
    </row>
    <row r="59" spans="1:12" x14ac:dyDescent="0.25">
      <c r="A59" s="2" t="s">
        <v>42</v>
      </c>
      <c r="B59" s="2" t="s">
        <v>43</v>
      </c>
      <c r="C59" s="10">
        <v>42667</v>
      </c>
      <c r="D59" s="2" t="s">
        <v>212</v>
      </c>
      <c r="E59" s="26" t="s">
        <v>224</v>
      </c>
      <c r="F59" s="26" t="s">
        <v>16</v>
      </c>
      <c r="G59" s="13" t="s">
        <v>11</v>
      </c>
      <c r="H59" s="32"/>
      <c r="I59" s="32"/>
      <c r="J59" s="32"/>
      <c r="K59" s="32"/>
      <c r="L59" s="32"/>
    </row>
    <row r="60" spans="1:12" x14ac:dyDescent="0.25">
      <c r="A60" s="2" t="s">
        <v>42</v>
      </c>
      <c r="B60" s="2" t="s">
        <v>43</v>
      </c>
      <c r="C60" s="10">
        <v>42667</v>
      </c>
      <c r="D60" s="2" t="s">
        <v>212</v>
      </c>
      <c r="E60" s="26" t="s">
        <v>224</v>
      </c>
      <c r="F60" s="26" t="s">
        <v>16</v>
      </c>
      <c r="G60" s="13" t="s">
        <v>12</v>
      </c>
      <c r="H60" s="32"/>
      <c r="I60" s="32"/>
      <c r="J60" s="32"/>
      <c r="K60" s="32"/>
      <c r="L60" s="32"/>
    </row>
    <row r="61" spans="1:12" x14ac:dyDescent="0.25">
      <c r="A61" s="2" t="s">
        <v>42</v>
      </c>
      <c r="B61" s="2" t="s">
        <v>43</v>
      </c>
      <c r="C61" s="10">
        <v>42667</v>
      </c>
      <c r="D61" s="2" t="s">
        <v>213</v>
      </c>
      <c r="E61" s="26" t="s">
        <v>44</v>
      </c>
      <c r="F61" s="26" t="s">
        <v>17</v>
      </c>
      <c r="G61" s="13" t="s">
        <v>9</v>
      </c>
      <c r="H61" s="32"/>
      <c r="I61" s="32"/>
      <c r="J61" s="32"/>
      <c r="K61" s="32"/>
      <c r="L61" s="32"/>
    </row>
    <row r="62" spans="1:12" x14ac:dyDescent="0.25">
      <c r="A62" s="2" t="s">
        <v>42</v>
      </c>
      <c r="B62" s="2" t="s">
        <v>43</v>
      </c>
      <c r="C62" s="10">
        <v>42667</v>
      </c>
      <c r="D62" s="2" t="s">
        <v>213</v>
      </c>
      <c r="E62" s="26" t="s">
        <v>44</v>
      </c>
      <c r="F62" s="26" t="s">
        <v>17</v>
      </c>
      <c r="G62" s="13" t="s">
        <v>10</v>
      </c>
      <c r="H62" s="32"/>
      <c r="I62" s="32"/>
      <c r="J62" s="32"/>
      <c r="K62" s="32"/>
      <c r="L62" s="32"/>
    </row>
    <row r="63" spans="1:12" x14ac:dyDescent="0.25">
      <c r="A63" s="2" t="s">
        <v>42</v>
      </c>
      <c r="B63" s="2" t="s">
        <v>43</v>
      </c>
      <c r="C63" s="10">
        <v>42667</v>
      </c>
      <c r="D63" s="2" t="s">
        <v>213</v>
      </c>
      <c r="E63" s="26" t="s">
        <v>44</v>
      </c>
      <c r="F63" s="26" t="s">
        <v>17</v>
      </c>
      <c r="G63" s="13" t="s">
        <v>11</v>
      </c>
      <c r="H63" s="2">
        <v>11</v>
      </c>
      <c r="I63" s="2">
        <v>10</v>
      </c>
      <c r="J63" s="2">
        <v>13</v>
      </c>
      <c r="K63" s="2">
        <v>18</v>
      </c>
      <c r="L63" s="2">
        <f t="shared" si="1"/>
        <v>13</v>
      </c>
    </row>
    <row r="64" spans="1:12" x14ac:dyDescent="0.25">
      <c r="A64" s="2" t="s">
        <v>42</v>
      </c>
      <c r="B64" s="2" t="s">
        <v>43</v>
      </c>
      <c r="C64" s="10">
        <v>42667</v>
      </c>
      <c r="D64" s="2" t="s">
        <v>213</v>
      </c>
      <c r="E64" s="26" t="s">
        <v>44</v>
      </c>
      <c r="F64" s="26" t="s">
        <v>17</v>
      </c>
      <c r="G64" s="13" t="s">
        <v>12</v>
      </c>
      <c r="H64" s="2">
        <v>19</v>
      </c>
      <c r="I64" s="2">
        <v>18</v>
      </c>
      <c r="J64" s="2">
        <v>19</v>
      </c>
      <c r="K64" s="2">
        <v>20</v>
      </c>
      <c r="L64" s="2">
        <f t="shared" si="1"/>
        <v>19</v>
      </c>
    </row>
    <row r="65" spans="1:13" x14ac:dyDescent="0.25">
      <c r="A65" s="2" t="s">
        <v>42</v>
      </c>
      <c r="B65" s="2" t="s">
        <v>43</v>
      </c>
      <c r="C65" s="10">
        <v>42667</v>
      </c>
      <c r="D65" s="2" t="s">
        <v>227</v>
      </c>
      <c r="E65" s="26" t="s">
        <v>44</v>
      </c>
      <c r="F65" s="26" t="s">
        <v>17</v>
      </c>
      <c r="G65" s="13" t="s">
        <v>9</v>
      </c>
      <c r="H65" s="32"/>
      <c r="I65" s="32"/>
      <c r="J65" s="32"/>
      <c r="K65" s="32"/>
      <c r="L65" s="32"/>
    </row>
    <row r="66" spans="1:13" x14ac:dyDescent="0.25">
      <c r="A66" s="2" t="s">
        <v>42</v>
      </c>
      <c r="B66" s="2" t="s">
        <v>43</v>
      </c>
      <c r="C66" s="10">
        <v>42667</v>
      </c>
      <c r="D66" s="2" t="s">
        <v>227</v>
      </c>
      <c r="E66" s="26" t="s">
        <v>44</v>
      </c>
      <c r="F66" s="26" t="s">
        <v>17</v>
      </c>
      <c r="G66" s="13" t="s">
        <v>10</v>
      </c>
      <c r="H66" s="2">
        <v>18</v>
      </c>
      <c r="I66" s="2">
        <v>19</v>
      </c>
      <c r="J66" s="2">
        <v>17</v>
      </c>
      <c r="K66" s="2">
        <v>20</v>
      </c>
      <c r="L66" s="2">
        <f t="shared" si="1"/>
        <v>18.5</v>
      </c>
    </row>
    <row r="67" spans="1:13" x14ac:dyDescent="0.25">
      <c r="A67" s="2" t="s">
        <v>42</v>
      </c>
      <c r="B67" s="2" t="s">
        <v>43</v>
      </c>
      <c r="C67" s="10">
        <v>42667</v>
      </c>
      <c r="D67" s="2" t="s">
        <v>227</v>
      </c>
      <c r="E67" s="26" t="s">
        <v>44</v>
      </c>
      <c r="F67" s="26" t="s">
        <v>17</v>
      </c>
      <c r="G67" s="13" t="s">
        <v>11</v>
      </c>
      <c r="H67" s="32"/>
      <c r="I67" s="32"/>
      <c r="J67" s="32"/>
      <c r="K67" s="32"/>
      <c r="L67" s="32"/>
    </row>
    <row r="68" spans="1:13" x14ac:dyDescent="0.25">
      <c r="A68" s="2" t="s">
        <v>42</v>
      </c>
      <c r="B68" s="2" t="s">
        <v>43</v>
      </c>
      <c r="C68" s="10">
        <v>42667</v>
      </c>
      <c r="D68" s="2" t="s">
        <v>227</v>
      </c>
      <c r="E68" s="26" t="s">
        <v>44</v>
      </c>
      <c r="F68" s="26" t="s">
        <v>17</v>
      </c>
      <c r="G68" s="13" t="s">
        <v>12</v>
      </c>
      <c r="H68" s="2">
        <v>17</v>
      </c>
      <c r="I68" s="2">
        <v>21</v>
      </c>
      <c r="J68" s="2">
        <v>20</v>
      </c>
      <c r="K68" s="2">
        <v>18</v>
      </c>
      <c r="L68" s="2">
        <f t="shared" si="1"/>
        <v>19</v>
      </c>
    </row>
    <row r="69" spans="1:13" x14ac:dyDescent="0.25">
      <c r="A69" s="2" t="s">
        <v>42</v>
      </c>
      <c r="B69" s="2" t="s">
        <v>43</v>
      </c>
      <c r="C69" s="10">
        <v>42983</v>
      </c>
      <c r="D69" s="2" t="s">
        <v>226</v>
      </c>
      <c r="E69" s="26" t="s">
        <v>224</v>
      </c>
      <c r="F69" s="26" t="s">
        <v>16</v>
      </c>
      <c r="G69" s="13" t="s">
        <v>9</v>
      </c>
      <c r="H69" s="2"/>
      <c r="I69" s="2"/>
      <c r="J69" s="2"/>
      <c r="K69" s="2"/>
      <c r="L69" s="2"/>
      <c r="M69" t="s">
        <v>228</v>
      </c>
    </row>
    <row r="70" spans="1:13" x14ac:dyDescent="0.25">
      <c r="A70" s="2" t="s">
        <v>42</v>
      </c>
      <c r="B70" s="2" t="s">
        <v>43</v>
      </c>
      <c r="C70" s="10">
        <v>42983</v>
      </c>
      <c r="D70" s="2" t="s">
        <v>226</v>
      </c>
      <c r="E70" s="26" t="s">
        <v>224</v>
      </c>
      <c r="F70" s="26" t="s">
        <v>16</v>
      </c>
      <c r="G70" s="13" t="s">
        <v>10</v>
      </c>
      <c r="H70" s="2"/>
      <c r="I70" s="2"/>
      <c r="J70" s="2"/>
      <c r="K70" s="2"/>
      <c r="L70" s="2"/>
      <c r="M70" s="6" t="s">
        <v>228</v>
      </c>
    </row>
    <row r="71" spans="1:13" x14ac:dyDescent="0.25">
      <c r="A71" s="2" t="s">
        <v>42</v>
      </c>
      <c r="B71" s="2" t="s">
        <v>43</v>
      </c>
      <c r="C71" s="10">
        <v>42983</v>
      </c>
      <c r="D71" s="2" t="s">
        <v>226</v>
      </c>
      <c r="E71" s="26" t="s">
        <v>224</v>
      </c>
      <c r="F71" s="26" t="s">
        <v>16</v>
      </c>
      <c r="G71" s="13" t="s">
        <v>11</v>
      </c>
      <c r="H71" s="2"/>
      <c r="I71" s="2"/>
      <c r="J71" s="2"/>
      <c r="K71" s="2"/>
      <c r="L71" s="2"/>
      <c r="M71" s="6" t="s">
        <v>228</v>
      </c>
    </row>
    <row r="72" spans="1:13" x14ac:dyDescent="0.25">
      <c r="A72" s="2" t="s">
        <v>42</v>
      </c>
      <c r="B72" s="2" t="s">
        <v>43</v>
      </c>
      <c r="C72" s="10">
        <v>42983</v>
      </c>
      <c r="D72" s="2" t="s">
        <v>226</v>
      </c>
      <c r="E72" s="26" t="s">
        <v>224</v>
      </c>
      <c r="F72" s="26" t="s">
        <v>16</v>
      </c>
      <c r="G72" s="13" t="s">
        <v>12</v>
      </c>
      <c r="H72" s="2"/>
      <c r="I72" s="2"/>
      <c r="J72" s="2"/>
      <c r="K72" s="2"/>
      <c r="L72" s="2"/>
      <c r="M72" s="6" t="s">
        <v>228</v>
      </c>
    </row>
    <row r="73" spans="1:13" x14ac:dyDescent="0.25">
      <c r="A73" s="2" t="s">
        <v>42</v>
      </c>
      <c r="B73" s="2" t="s">
        <v>43</v>
      </c>
      <c r="C73" s="10">
        <v>42983</v>
      </c>
      <c r="D73" s="2" t="s">
        <v>211</v>
      </c>
      <c r="E73" s="26" t="s">
        <v>224</v>
      </c>
      <c r="F73" s="26" t="s">
        <v>16</v>
      </c>
      <c r="G73" s="13" t="s">
        <v>9</v>
      </c>
      <c r="H73" s="2"/>
      <c r="I73" s="2"/>
      <c r="J73" s="2"/>
      <c r="K73" s="2"/>
      <c r="L73" s="2"/>
      <c r="M73" s="6" t="s">
        <v>228</v>
      </c>
    </row>
    <row r="74" spans="1:13" x14ac:dyDescent="0.25">
      <c r="A74" s="2" t="s">
        <v>42</v>
      </c>
      <c r="B74" s="2" t="s">
        <v>43</v>
      </c>
      <c r="C74" s="10">
        <v>42983</v>
      </c>
      <c r="D74" s="2" t="s">
        <v>211</v>
      </c>
      <c r="E74" s="26" t="s">
        <v>224</v>
      </c>
      <c r="F74" s="26" t="s">
        <v>16</v>
      </c>
      <c r="G74" s="13" t="s">
        <v>10</v>
      </c>
      <c r="H74" s="2"/>
      <c r="I74" s="2"/>
      <c r="J74" s="2"/>
      <c r="K74" s="2"/>
      <c r="L74" s="2"/>
      <c r="M74" s="6" t="s">
        <v>228</v>
      </c>
    </row>
    <row r="75" spans="1:13" x14ac:dyDescent="0.25">
      <c r="A75" s="2" t="s">
        <v>42</v>
      </c>
      <c r="B75" s="2" t="s">
        <v>43</v>
      </c>
      <c r="C75" s="10">
        <v>42983</v>
      </c>
      <c r="D75" s="2" t="s">
        <v>211</v>
      </c>
      <c r="E75" s="26" t="s">
        <v>224</v>
      </c>
      <c r="F75" s="26" t="s">
        <v>16</v>
      </c>
      <c r="G75" s="13" t="s">
        <v>11</v>
      </c>
      <c r="H75" s="2"/>
      <c r="I75" s="2"/>
      <c r="J75" s="2"/>
      <c r="K75" s="2"/>
      <c r="L75" s="2"/>
      <c r="M75" s="6" t="s">
        <v>228</v>
      </c>
    </row>
    <row r="76" spans="1:13" x14ac:dyDescent="0.25">
      <c r="A76" s="2" t="s">
        <v>42</v>
      </c>
      <c r="B76" s="2" t="s">
        <v>43</v>
      </c>
      <c r="C76" s="10">
        <v>42983</v>
      </c>
      <c r="D76" s="2" t="s">
        <v>211</v>
      </c>
      <c r="E76" s="26" t="s">
        <v>224</v>
      </c>
      <c r="F76" s="26" t="s">
        <v>16</v>
      </c>
      <c r="G76" s="13" t="s">
        <v>12</v>
      </c>
      <c r="H76" s="2"/>
      <c r="I76" s="2"/>
      <c r="J76" s="2"/>
      <c r="K76" s="2"/>
      <c r="L76" s="2"/>
      <c r="M76" s="6" t="s">
        <v>228</v>
      </c>
    </row>
    <row r="77" spans="1:13" x14ac:dyDescent="0.25">
      <c r="A77" s="2" t="s">
        <v>42</v>
      </c>
      <c r="B77" s="2" t="s">
        <v>43</v>
      </c>
      <c r="C77" s="10">
        <v>42983</v>
      </c>
      <c r="D77" s="2" t="s">
        <v>212</v>
      </c>
      <c r="E77" s="26" t="s">
        <v>224</v>
      </c>
      <c r="F77" s="26" t="s">
        <v>16</v>
      </c>
      <c r="G77" s="13" t="s">
        <v>9</v>
      </c>
      <c r="H77" s="2"/>
      <c r="I77" s="2"/>
      <c r="J77" s="2"/>
      <c r="K77" s="2"/>
      <c r="L77" s="2"/>
      <c r="M77" s="6" t="s">
        <v>228</v>
      </c>
    </row>
    <row r="78" spans="1:13" x14ac:dyDescent="0.25">
      <c r="A78" s="2" t="s">
        <v>42</v>
      </c>
      <c r="B78" s="2" t="s">
        <v>43</v>
      </c>
      <c r="C78" s="10">
        <v>42983</v>
      </c>
      <c r="D78" s="2" t="s">
        <v>212</v>
      </c>
      <c r="E78" s="26" t="s">
        <v>224</v>
      </c>
      <c r="F78" s="26" t="s">
        <v>16</v>
      </c>
      <c r="G78" s="13" t="s">
        <v>10</v>
      </c>
      <c r="H78" s="2"/>
      <c r="I78" s="2"/>
      <c r="J78" s="2"/>
      <c r="K78" s="2"/>
      <c r="L78" s="2"/>
      <c r="M78" s="6" t="s">
        <v>228</v>
      </c>
    </row>
    <row r="79" spans="1:13" x14ac:dyDescent="0.25">
      <c r="A79" s="2" t="s">
        <v>42</v>
      </c>
      <c r="B79" s="2" t="s">
        <v>43</v>
      </c>
      <c r="C79" s="10">
        <v>42983</v>
      </c>
      <c r="D79" s="2" t="s">
        <v>212</v>
      </c>
      <c r="E79" s="26" t="s">
        <v>224</v>
      </c>
      <c r="F79" s="26" t="s">
        <v>16</v>
      </c>
      <c r="G79" s="13" t="s">
        <v>11</v>
      </c>
      <c r="H79" s="2"/>
      <c r="I79" s="2"/>
      <c r="J79" s="2"/>
      <c r="K79" s="2"/>
      <c r="L79" s="2"/>
      <c r="M79" s="6" t="s">
        <v>228</v>
      </c>
    </row>
    <row r="80" spans="1:13" x14ac:dyDescent="0.25">
      <c r="A80" s="2" t="s">
        <v>42</v>
      </c>
      <c r="B80" s="2" t="s">
        <v>43</v>
      </c>
      <c r="C80" s="10">
        <v>42983</v>
      </c>
      <c r="D80" s="2" t="s">
        <v>212</v>
      </c>
      <c r="E80" s="26" t="s">
        <v>224</v>
      </c>
      <c r="F80" s="26" t="s">
        <v>16</v>
      </c>
      <c r="G80" s="13" t="s">
        <v>12</v>
      </c>
      <c r="H80" s="2"/>
      <c r="I80" s="2"/>
      <c r="J80" s="2"/>
      <c r="K80" s="2"/>
      <c r="L80" s="2"/>
      <c r="M80" s="6" t="s">
        <v>228</v>
      </c>
    </row>
    <row r="81" spans="1:12" x14ac:dyDescent="0.25">
      <c r="A81" s="2" t="s">
        <v>42</v>
      </c>
      <c r="B81" s="2" t="s">
        <v>43</v>
      </c>
      <c r="C81" s="10"/>
      <c r="D81" s="2" t="s">
        <v>213</v>
      </c>
      <c r="E81" s="26" t="s">
        <v>44</v>
      </c>
      <c r="F81" s="26" t="s">
        <v>17</v>
      </c>
      <c r="G81" s="13" t="s">
        <v>9</v>
      </c>
      <c r="H81" s="2"/>
      <c r="I81" s="2"/>
      <c r="J81" s="2"/>
      <c r="K81" s="2"/>
      <c r="L81" s="2"/>
    </row>
    <row r="82" spans="1:12" x14ac:dyDescent="0.25">
      <c r="A82" s="2" t="s">
        <v>42</v>
      </c>
      <c r="B82" s="2" t="s">
        <v>43</v>
      </c>
      <c r="C82" s="10"/>
      <c r="D82" s="2" t="s">
        <v>213</v>
      </c>
      <c r="E82" s="26" t="s">
        <v>44</v>
      </c>
      <c r="F82" s="26" t="s">
        <v>17</v>
      </c>
      <c r="G82" s="13" t="s">
        <v>10</v>
      </c>
      <c r="H82" s="2"/>
      <c r="I82" s="2"/>
      <c r="J82" s="2"/>
      <c r="K82" s="2"/>
      <c r="L82" s="2"/>
    </row>
    <row r="83" spans="1:12" x14ac:dyDescent="0.25">
      <c r="A83" s="2" t="s">
        <v>42</v>
      </c>
      <c r="B83" s="2" t="s">
        <v>43</v>
      </c>
      <c r="C83" s="10"/>
      <c r="D83" s="2" t="s">
        <v>213</v>
      </c>
      <c r="E83" s="26" t="s">
        <v>44</v>
      </c>
      <c r="F83" s="26" t="s">
        <v>17</v>
      </c>
      <c r="G83" s="13" t="s">
        <v>11</v>
      </c>
      <c r="H83" s="2"/>
      <c r="I83" s="2"/>
      <c r="J83" s="2"/>
      <c r="K83" s="2"/>
      <c r="L83" s="2"/>
    </row>
    <row r="84" spans="1:12" x14ac:dyDescent="0.25">
      <c r="A84" s="2" t="s">
        <v>42</v>
      </c>
      <c r="B84" s="2" t="s">
        <v>43</v>
      </c>
      <c r="C84" s="10"/>
      <c r="D84" s="2" t="s">
        <v>213</v>
      </c>
      <c r="E84" s="26" t="s">
        <v>44</v>
      </c>
      <c r="F84" s="26" t="s">
        <v>17</v>
      </c>
      <c r="G84" s="13" t="s">
        <v>12</v>
      </c>
      <c r="H84" s="2"/>
      <c r="I84" s="2"/>
      <c r="J84" s="2"/>
      <c r="K84" s="2"/>
      <c r="L84" s="2"/>
    </row>
    <row r="85" spans="1:12" x14ac:dyDescent="0.25">
      <c r="A85" s="2" t="s">
        <v>42</v>
      </c>
      <c r="B85" s="2" t="s">
        <v>43</v>
      </c>
      <c r="C85" s="10"/>
      <c r="D85" s="2" t="s">
        <v>227</v>
      </c>
      <c r="E85" s="26" t="s">
        <v>44</v>
      </c>
      <c r="F85" s="26" t="s">
        <v>17</v>
      </c>
      <c r="G85" s="13" t="s">
        <v>9</v>
      </c>
      <c r="H85" s="2"/>
      <c r="I85" s="2"/>
      <c r="J85" s="2"/>
      <c r="K85" s="2"/>
      <c r="L85" s="2"/>
    </row>
    <row r="86" spans="1:12" x14ac:dyDescent="0.25">
      <c r="A86" s="2" t="s">
        <v>42</v>
      </c>
      <c r="B86" s="2" t="s">
        <v>43</v>
      </c>
      <c r="C86" s="10"/>
      <c r="D86" s="2" t="s">
        <v>227</v>
      </c>
      <c r="E86" s="26" t="s">
        <v>44</v>
      </c>
      <c r="F86" s="26" t="s">
        <v>17</v>
      </c>
      <c r="G86" s="13" t="s">
        <v>10</v>
      </c>
      <c r="H86" s="2"/>
      <c r="I86" s="2"/>
      <c r="J86" s="2"/>
      <c r="K86" s="2"/>
      <c r="L86" s="2"/>
    </row>
    <row r="87" spans="1:12" x14ac:dyDescent="0.25">
      <c r="A87" s="2" t="s">
        <v>42</v>
      </c>
      <c r="B87" s="2" t="s">
        <v>43</v>
      </c>
      <c r="C87" s="10"/>
      <c r="D87" s="2" t="s">
        <v>227</v>
      </c>
      <c r="E87" s="26" t="s">
        <v>44</v>
      </c>
      <c r="F87" s="26" t="s">
        <v>17</v>
      </c>
      <c r="G87" s="13" t="s">
        <v>11</v>
      </c>
      <c r="H87" s="2"/>
      <c r="I87" s="2"/>
      <c r="J87" s="2"/>
      <c r="K87" s="2"/>
      <c r="L87" s="2"/>
    </row>
    <row r="88" spans="1:12" x14ac:dyDescent="0.25">
      <c r="A88" s="2" t="s">
        <v>42</v>
      </c>
      <c r="B88" s="2" t="s">
        <v>43</v>
      </c>
      <c r="C88" s="10"/>
      <c r="D88" s="2" t="s">
        <v>227</v>
      </c>
      <c r="E88" s="26" t="s">
        <v>44</v>
      </c>
      <c r="F88" s="26" t="s">
        <v>17</v>
      </c>
      <c r="G88" s="13" t="s">
        <v>12</v>
      </c>
      <c r="H88" s="2"/>
      <c r="I88" s="2"/>
      <c r="J88" s="2"/>
      <c r="K88" s="2"/>
      <c r="L88" s="2"/>
    </row>
    <row r="89" spans="1:12" x14ac:dyDescent="0.25">
      <c r="A89" s="2" t="s">
        <v>42</v>
      </c>
      <c r="B89" s="2" t="s">
        <v>43</v>
      </c>
      <c r="C89" s="10"/>
      <c r="D89" s="2" t="s">
        <v>213</v>
      </c>
      <c r="E89" s="26" t="s">
        <v>44</v>
      </c>
      <c r="F89" s="26" t="s">
        <v>17</v>
      </c>
      <c r="G89" s="13" t="s">
        <v>9</v>
      </c>
      <c r="H89" s="2"/>
      <c r="I89" s="2"/>
      <c r="J89" s="2"/>
      <c r="K89" s="2"/>
      <c r="L89" s="2"/>
    </row>
    <row r="90" spans="1:12" x14ac:dyDescent="0.25">
      <c r="A90" s="2" t="s">
        <v>42</v>
      </c>
      <c r="B90" s="2" t="s">
        <v>43</v>
      </c>
      <c r="C90" s="10"/>
      <c r="D90" s="2" t="s">
        <v>213</v>
      </c>
      <c r="E90" s="26" t="s">
        <v>44</v>
      </c>
      <c r="F90" s="26" t="s">
        <v>17</v>
      </c>
      <c r="G90" s="13" t="s">
        <v>10</v>
      </c>
      <c r="H90" s="2"/>
      <c r="I90" s="2"/>
      <c r="J90" s="2"/>
      <c r="K90" s="2"/>
      <c r="L90" s="2"/>
    </row>
    <row r="91" spans="1:12" x14ac:dyDescent="0.25">
      <c r="A91" s="2" t="s">
        <v>42</v>
      </c>
      <c r="B91" s="2" t="s">
        <v>43</v>
      </c>
      <c r="C91" s="10"/>
      <c r="D91" s="2" t="s">
        <v>213</v>
      </c>
      <c r="E91" s="26" t="s">
        <v>44</v>
      </c>
      <c r="F91" s="26" t="s">
        <v>17</v>
      </c>
      <c r="G91" s="13" t="s">
        <v>11</v>
      </c>
      <c r="H91" s="2"/>
      <c r="I91" s="2"/>
      <c r="J91" s="2"/>
      <c r="K91" s="2"/>
      <c r="L91" s="2"/>
    </row>
    <row r="92" spans="1:12" x14ac:dyDescent="0.25">
      <c r="A92" s="2" t="s">
        <v>42</v>
      </c>
      <c r="B92" s="2" t="s">
        <v>43</v>
      </c>
      <c r="C92" s="10"/>
      <c r="D92" s="2" t="s">
        <v>213</v>
      </c>
      <c r="E92" s="26" t="s">
        <v>44</v>
      </c>
      <c r="F92" s="26" t="s">
        <v>17</v>
      </c>
      <c r="G92" s="13" t="s">
        <v>12</v>
      </c>
      <c r="H92" s="2"/>
      <c r="I92" s="2"/>
      <c r="J92" s="2"/>
      <c r="K92" s="2"/>
      <c r="L92" s="2"/>
    </row>
    <row r="93" spans="1:12" x14ac:dyDescent="0.25">
      <c r="A93" s="2" t="s">
        <v>42</v>
      </c>
      <c r="B93" s="2" t="s">
        <v>43</v>
      </c>
      <c r="C93" s="10"/>
      <c r="D93" s="2" t="s">
        <v>227</v>
      </c>
      <c r="E93" s="26" t="s">
        <v>44</v>
      </c>
      <c r="F93" s="26" t="s">
        <v>17</v>
      </c>
      <c r="G93" s="13" t="s">
        <v>9</v>
      </c>
      <c r="H93" s="2"/>
      <c r="I93" s="2"/>
      <c r="J93" s="2"/>
      <c r="K93" s="2"/>
      <c r="L93" s="2"/>
    </row>
    <row r="94" spans="1:12" x14ac:dyDescent="0.25">
      <c r="A94" s="2" t="s">
        <v>42</v>
      </c>
      <c r="B94" s="2" t="s">
        <v>43</v>
      </c>
      <c r="C94" s="10"/>
      <c r="D94" s="2" t="s">
        <v>227</v>
      </c>
      <c r="E94" s="26" t="s">
        <v>44</v>
      </c>
      <c r="F94" s="26" t="s">
        <v>17</v>
      </c>
      <c r="G94" s="13" t="s">
        <v>10</v>
      </c>
      <c r="H94" s="2"/>
      <c r="I94" s="2"/>
      <c r="J94" s="2"/>
      <c r="K94" s="2"/>
      <c r="L94" s="2"/>
    </row>
    <row r="95" spans="1:12" x14ac:dyDescent="0.25">
      <c r="A95" s="2" t="s">
        <v>42</v>
      </c>
      <c r="B95" s="2" t="s">
        <v>43</v>
      </c>
      <c r="C95" s="10"/>
      <c r="D95" s="2" t="s">
        <v>227</v>
      </c>
      <c r="E95" s="26" t="s">
        <v>44</v>
      </c>
      <c r="F95" s="26" t="s">
        <v>17</v>
      </c>
      <c r="G95" s="13" t="s">
        <v>11</v>
      </c>
      <c r="H95" s="2"/>
      <c r="I95" s="2"/>
      <c r="J95" s="2"/>
      <c r="K95" s="2"/>
      <c r="L95" s="2"/>
    </row>
    <row r="96" spans="1:12" x14ac:dyDescent="0.25">
      <c r="A96" s="2" t="s">
        <v>42</v>
      </c>
      <c r="B96" s="2" t="s">
        <v>43</v>
      </c>
      <c r="C96" s="10"/>
      <c r="D96" s="2" t="s">
        <v>227</v>
      </c>
      <c r="E96" s="26" t="s">
        <v>44</v>
      </c>
      <c r="F96" s="26" t="s">
        <v>17</v>
      </c>
      <c r="G96" s="13" t="s">
        <v>12</v>
      </c>
      <c r="H96" s="2"/>
      <c r="I96" s="2"/>
      <c r="J96" s="2"/>
      <c r="K96" s="2"/>
      <c r="L96" s="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O12" sqref="O12"/>
    </sheetView>
  </sheetViews>
  <sheetFormatPr defaultRowHeight="15" x14ac:dyDescent="0.25"/>
  <cols>
    <col min="1" max="1" width="14.42578125" customWidth="1"/>
    <col min="2" max="2" width="16.28515625" customWidth="1"/>
    <col min="3" max="3" width="12" customWidth="1"/>
    <col min="4" max="4" width="10.7109375" customWidth="1"/>
    <col min="5" max="5" width="9" customWidth="1"/>
    <col min="6" max="6" width="12" customWidth="1"/>
    <col min="8" max="8" width="14.42578125" customWidth="1"/>
    <col min="9" max="9" width="16.28515625" customWidth="1"/>
    <col min="10" max="10" width="12" customWidth="1"/>
    <col min="11" max="11" width="10.7109375" bestFit="1" customWidth="1"/>
    <col min="12" max="12" width="9" customWidth="1"/>
    <col min="13" max="13" width="12" bestFit="1" customWidth="1"/>
  </cols>
  <sheetData>
    <row r="1" spans="1:13" x14ac:dyDescent="0.25">
      <c r="A1" t="s">
        <v>216</v>
      </c>
    </row>
    <row r="3" spans="1:13" x14ac:dyDescent="0.25">
      <c r="A3" s="250" t="s">
        <v>208</v>
      </c>
      <c r="B3" s="250" t="s">
        <v>207</v>
      </c>
    </row>
    <row r="4" spans="1:13" x14ac:dyDescent="0.25">
      <c r="A4" s="250" t="s">
        <v>205</v>
      </c>
      <c r="B4" s="38">
        <v>41585</v>
      </c>
      <c r="C4" s="38">
        <v>41940</v>
      </c>
      <c r="D4" s="38">
        <v>42667</v>
      </c>
      <c r="E4" s="38">
        <v>42983</v>
      </c>
      <c r="F4" s="38" t="s">
        <v>206</v>
      </c>
      <c r="H4" s="253"/>
    </row>
    <row r="5" spans="1:13" x14ac:dyDescent="0.25">
      <c r="A5" s="251" t="s">
        <v>238</v>
      </c>
      <c r="B5" s="252">
        <v>0</v>
      </c>
      <c r="C5" s="252">
        <v>5.520833333333333</v>
      </c>
      <c r="D5" s="252">
        <v>10.5</v>
      </c>
      <c r="E5" s="252"/>
      <c r="F5" s="252">
        <v>5.3402777777777777</v>
      </c>
      <c r="I5" s="254"/>
      <c r="J5" s="254"/>
      <c r="K5" s="254"/>
      <c r="L5" s="254"/>
    </row>
    <row r="6" spans="1:13" x14ac:dyDescent="0.25">
      <c r="A6" s="251" t="s">
        <v>239</v>
      </c>
      <c r="B6" s="252">
        <v>0</v>
      </c>
      <c r="C6" s="252"/>
      <c r="D6" s="252"/>
      <c r="E6" s="252"/>
      <c r="F6" s="252">
        <v>0</v>
      </c>
      <c r="H6" s="250" t="s">
        <v>208</v>
      </c>
      <c r="I6" s="250" t="s">
        <v>207</v>
      </c>
    </row>
    <row r="7" spans="1:13" x14ac:dyDescent="0.25">
      <c r="A7" s="251" t="s">
        <v>240</v>
      </c>
      <c r="B7" s="252">
        <v>0</v>
      </c>
      <c r="C7" s="252"/>
      <c r="D7" s="252"/>
      <c r="E7" s="252"/>
      <c r="F7" s="252">
        <v>0</v>
      </c>
      <c r="H7" s="250" t="s">
        <v>205</v>
      </c>
      <c r="I7" s="38">
        <v>41585</v>
      </c>
      <c r="J7" s="38">
        <v>41940</v>
      </c>
      <c r="K7" s="38">
        <v>42667</v>
      </c>
      <c r="L7" s="38">
        <v>42983</v>
      </c>
      <c r="M7" s="38" t="s">
        <v>206</v>
      </c>
    </row>
    <row r="8" spans="1:13" x14ac:dyDescent="0.25">
      <c r="A8" s="251" t="s">
        <v>241</v>
      </c>
      <c r="B8" s="252">
        <v>0</v>
      </c>
      <c r="C8" s="252">
        <v>5.854166666666667</v>
      </c>
      <c r="D8" s="252">
        <v>16</v>
      </c>
      <c r="E8" s="252">
        <v>27.5625</v>
      </c>
      <c r="F8" s="252">
        <v>11.833333333333334</v>
      </c>
      <c r="H8" s="251" t="s">
        <v>17</v>
      </c>
      <c r="I8" s="252">
        <v>0</v>
      </c>
      <c r="J8" s="252">
        <v>5.3833333333333337</v>
      </c>
      <c r="K8" s="252">
        <v>17.375</v>
      </c>
      <c r="L8" s="252">
        <v>26.468750000000004</v>
      </c>
      <c r="M8" s="252">
        <v>12.326666666666668</v>
      </c>
    </row>
    <row r="9" spans="1:13" x14ac:dyDescent="0.25">
      <c r="A9" s="251" t="s">
        <v>242</v>
      </c>
      <c r="B9" s="252">
        <v>0</v>
      </c>
      <c r="C9" s="252">
        <v>3.5</v>
      </c>
      <c r="D9" s="252">
        <v>18.75</v>
      </c>
      <c r="E9" s="252">
        <v>25.375</v>
      </c>
      <c r="F9" s="252">
        <v>12.954545454545455</v>
      </c>
      <c r="H9" s="251" t="s">
        <v>16</v>
      </c>
      <c r="I9" s="252">
        <v>0</v>
      </c>
      <c r="J9" s="252">
        <v>5.520833333333333</v>
      </c>
      <c r="K9" s="252">
        <v>10.5</v>
      </c>
      <c r="L9" s="252"/>
      <c r="M9" s="252">
        <v>3.2041666666666666</v>
      </c>
    </row>
    <row r="10" spans="1:13" x14ac:dyDescent="0.25">
      <c r="A10" s="251" t="s">
        <v>206</v>
      </c>
      <c r="B10" s="252">
        <v>0</v>
      </c>
      <c r="C10" s="252">
        <v>5.4444444444444446</v>
      </c>
      <c r="D10" s="252">
        <v>13.9375</v>
      </c>
      <c r="E10" s="252">
        <v>26.468750000000004</v>
      </c>
      <c r="F10" s="252">
        <v>8.2722222222222221</v>
      </c>
      <c r="H10" s="251" t="s">
        <v>206</v>
      </c>
      <c r="I10" s="252">
        <v>0</v>
      </c>
      <c r="J10" s="252">
        <v>5.4444444444444455</v>
      </c>
      <c r="K10" s="252">
        <v>13.9375</v>
      </c>
      <c r="L10" s="252">
        <v>26.468750000000004</v>
      </c>
      <c r="M10" s="252">
        <v>8.2722222222222221</v>
      </c>
    </row>
    <row r="11" spans="1:13" x14ac:dyDescent="0.25">
      <c r="A11" t="str">
        <f>'Essex, Conomo Point PT'!A4</f>
        <v>Row Labels</v>
      </c>
      <c r="H11" s="253" t="s">
        <v>205</v>
      </c>
    </row>
    <row r="12" spans="1:13" x14ac:dyDescent="0.25">
      <c r="B12" s="38">
        <f>'Essex, Conomo Point PT'!B4</f>
        <v>41585</v>
      </c>
      <c r="C12" s="38">
        <f>'Essex, Conomo Point PT'!C4</f>
        <v>41940</v>
      </c>
      <c r="D12" s="38">
        <f>'Essex, Conomo Point PT'!D4</f>
        <v>42667</v>
      </c>
      <c r="E12" s="38">
        <f>'Essex, Conomo Point PT'!E4</f>
        <v>42983</v>
      </c>
      <c r="I12" s="254">
        <v>41585</v>
      </c>
      <c r="J12" s="254">
        <v>41940</v>
      </c>
      <c r="K12" s="254">
        <v>42667</v>
      </c>
      <c r="L12" s="254">
        <v>42983</v>
      </c>
    </row>
    <row r="13" spans="1:13" x14ac:dyDescent="0.25">
      <c r="A13" t="str">
        <f>'Essex, Conomo Point PT'!A5</f>
        <v>Transect 0 (Upstream)</v>
      </c>
      <c r="B13">
        <f>'Essex, Conomo Point PT'!B5</f>
        <v>0</v>
      </c>
      <c r="C13">
        <f>'Essex, Conomo Point PT'!C5</f>
        <v>5.520833333333333</v>
      </c>
      <c r="D13">
        <f>'Essex, Conomo Point PT'!D5</f>
        <v>10.5</v>
      </c>
      <c r="H13" s="251" t="s">
        <v>17</v>
      </c>
      <c r="I13" s="252">
        <v>0</v>
      </c>
      <c r="J13" s="252">
        <v>5.3833333333333337</v>
      </c>
      <c r="K13" s="252">
        <v>17.375</v>
      </c>
      <c r="L13" s="252">
        <v>26.468750000000004</v>
      </c>
    </row>
    <row r="14" spans="1:13" x14ac:dyDescent="0.25">
      <c r="A14" t="str">
        <f>'Essex, Conomo Point PT'!A6</f>
        <v>Transect 1 (Upstream)</v>
      </c>
      <c r="B14">
        <f>'Essex, Conomo Point PT'!B6</f>
        <v>0</v>
      </c>
      <c r="C14">
        <f>'Essex, Conomo Point PT'!C6</f>
        <v>0</v>
      </c>
      <c r="D14">
        <f>'Essex, Conomo Point PT'!D6</f>
        <v>0</v>
      </c>
      <c r="H14" s="251" t="s">
        <v>16</v>
      </c>
      <c r="I14" s="252">
        <v>0</v>
      </c>
      <c r="J14" s="252">
        <v>5.520833333333333</v>
      </c>
      <c r="K14" s="252">
        <v>10.5</v>
      </c>
      <c r="L14" s="252"/>
    </row>
    <row r="15" spans="1:13" x14ac:dyDescent="0.25">
      <c r="A15" t="str">
        <f>'Essex, Conomo Point PT'!A7</f>
        <v>Transect 2 (Upstream)</v>
      </c>
      <c r="B15">
        <f>'Essex, Conomo Point PT'!B7</f>
        <v>0</v>
      </c>
      <c r="C15">
        <f>'Essex, Conomo Point PT'!C7</f>
        <v>0</v>
      </c>
      <c r="D15">
        <f>'Essex, Conomo Point PT'!D7</f>
        <v>0</v>
      </c>
    </row>
    <row r="16" spans="1:13" x14ac:dyDescent="0.25">
      <c r="A16" t="str">
        <f>'Essex, Conomo Point PT'!A8</f>
        <v>Transect 3 (Downstream)</v>
      </c>
      <c r="B16">
        <f>'Essex, Conomo Point PT'!B8</f>
        <v>0</v>
      </c>
      <c r="C16">
        <f>'Essex, Conomo Point PT'!C8</f>
        <v>5.854166666666667</v>
      </c>
      <c r="D16">
        <f>'Essex, Conomo Point PT'!D8</f>
        <v>16</v>
      </c>
      <c r="E16">
        <f>'Essex, Conomo Point PT'!E8</f>
        <v>27.5625</v>
      </c>
    </row>
    <row r="17" spans="1:5" x14ac:dyDescent="0.25">
      <c r="A17" t="str">
        <f>'Essex, Conomo Point PT'!A9</f>
        <v>Transect 4 (Downstream)</v>
      </c>
      <c r="B17">
        <f>'Essex, Conomo Point PT'!B9</f>
        <v>0</v>
      </c>
      <c r="C17">
        <f>'Essex, Conomo Point PT'!C9</f>
        <v>3.5</v>
      </c>
      <c r="D17">
        <f>'Essex, Conomo Point PT'!D9</f>
        <v>18.75</v>
      </c>
      <c r="E17">
        <f>'Essex, Conomo Point PT'!E9</f>
        <v>25.375</v>
      </c>
    </row>
  </sheetData>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topLeftCell="A13" workbookViewId="0">
      <selection activeCell="M2" sqref="M2"/>
    </sheetView>
  </sheetViews>
  <sheetFormatPr defaultRowHeight="15" x14ac:dyDescent="0.25"/>
  <cols>
    <col min="1" max="1" width="10.85546875" customWidth="1"/>
    <col min="3" max="3" width="10.7109375" bestFit="1" customWidth="1"/>
    <col min="4" max="4" width="10.7109375" style="6" customWidth="1"/>
    <col min="5" max="5" width="11.140625" customWidth="1"/>
    <col min="6" max="6" width="11.140625" style="6" customWidth="1"/>
    <col min="15" max="15" width="12.140625" customWidth="1"/>
  </cols>
  <sheetData>
    <row r="1" spans="1:18" x14ac:dyDescent="0.25">
      <c r="L1" s="6"/>
      <c r="M1" s="6"/>
      <c r="N1" s="6"/>
      <c r="O1" s="6"/>
      <c r="P1" s="6"/>
      <c r="Q1" s="6"/>
      <c r="R1" s="6"/>
    </row>
    <row r="2" spans="1:18" ht="21" x14ac:dyDescent="0.35">
      <c r="B2" s="4" t="s">
        <v>49</v>
      </c>
      <c r="C2" s="4"/>
      <c r="D2" s="4"/>
      <c r="E2" s="4"/>
      <c r="F2" s="4"/>
      <c r="G2" s="4"/>
      <c r="H2" s="6"/>
      <c r="I2" s="6"/>
      <c r="J2" s="6"/>
      <c r="M2" s="6"/>
      <c r="N2" s="6"/>
      <c r="O2" s="6"/>
      <c r="P2" s="6"/>
      <c r="Q2" s="6"/>
      <c r="R2" s="6"/>
    </row>
    <row r="3" spans="1:18" x14ac:dyDescent="0.25">
      <c r="B3" s="6"/>
      <c r="C3" s="7"/>
      <c r="D3" s="7"/>
      <c r="E3" s="7"/>
      <c r="F3" s="7"/>
      <c r="G3" s="7"/>
      <c r="H3" s="6"/>
      <c r="I3" s="6"/>
      <c r="J3" s="6"/>
    </row>
    <row r="4" spans="1:18" x14ac:dyDescent="0.25">
      <c r="B4" s="17" t="s">
        <v>50</v>
      </c>
      <c r="C4" s="7"/>
      <c r="D4" s="7"/>
      <c r="E4" s="7"/>
      <c r="F4" s="7"/>
      <c r="G4" s="7"/>
      <c r="H4" s="6"/>
      <c r="I4" s="32" t="s">
        <v>27</v>
      </c>
      <c r="J4" s="33" t="s">
        <v>39</v>
      </c>
    </row>
    <row r="6" spans="1:18" x14ac:dyDescent="0.25">
      <c r="O6" s="6"/>
      <c r="P6" s="6" t="s">
        <v>197</v>
      </c>
    </row>
    <row r="7" spans="1:18" x14ac:dyDescent="0.25">
      <c r="O7" s="6" t="s">
        <v>25</v>
      </c>
      <c r="P7" s="6"/>
    </row>
    <row r="8" spans="1:18" x14ac:dyDescent="0.25">
      <c r="A8" s="14" t="s">
        <v>23</v>
      </c>
      <c r="B8" s="14" t="s">
        <v>21</v>
      </c>
      <c r="C8" s="14" t="s">
        <v>0</v>
      </c>
      <c r="D8" s="14" t="s">
        <v>8</v>
      </c>
      <c r="E8" s="14" t="s">
        <v>14</v>
      </c>
      <c r="F8" s="14" t="s">
        <v>198</v>
      </c>
      <c r="G8" s="14" t="s">
        <v>13</v>
      </c>
      <c r="H8" s="51" t="s">
        <v>201</v>
      </c>
      <c r="I8" s="49" t="s">
        <v>202</v>
      </c>
      <c r="J8" s="49" t="s">
        <v>203</v>
      </c>
      <c r="K8" s="49" t="s">
        <v>204</v>
      </c>
      <c r="L8" s="14" t="s">
        <v>3</v>
      </c>
      <c r="M8" s="256" t="s">
        <v>71</v>
      </c>
      <c r="O8" s="25">
        <v>41576</v>
      </c>
      <c r="P8" s="5"/>
    </row>
    <row r="9" spans="1:18" x14ac:dyDescent="0.25">
      <c r="A9" s="2" t="s">
        <v>47</v>
      </c>
      <c r="B9" s="2" t="s">
        <v>51</v>
      </c>
      <c r="C9" s="261">
        <v>41576</v>
      </c>
      <c r="D9" s="2" t="s">
        <v>211</v>
      </c>
      <c r="E9" s="13" t="s">
        <v>224</v>
      </c>
      <c r="F9" s="26" t="s">
        <v>16</v>
      </c>
      <c r="G9" s="13" t="s">
        <v>9</v>
      </c>
      <c r="H9" s="13">
        <v>0</v>
      </c>
      <c r="I9" s="13">
        <v>0</v>
      </c>
      <c r="J9" s="13">
        <v>0</v>
      </c>
      <c r="K9" s="13">
        <v>0</v>
      </c>
      <c r="L9" s="13">
        <v>0</v>
      </c>
      <c r="O9" s="8" t="s">
        <v>0</v>
      </c>
      <c r="P9" s="19" t="s">
        <v>1</v>
      </c>
    </row>
    <row r="10" spans="1:18" x14ac:dyDescent="0.25">
      <c r="A10" s="2" t="s">
        <v>47</v>
      </c>
      <c r="B10" s="2" t="s">
        <v>51</v>
      </c>
      <c r="C10" s="261">
        <v>41576</v>
      </c>
      <c r="D10" s="2" t="s">
        <v>211</v>
      </c>
      <c r="E10" s="13" t="s">
        <v>224</v>
      </c>
      <c r="F10" s="26" t="s">
        <v>16</v>
      </c>
      <c r="G10" s="13" t="s">
        <v>10</v>
      </c>
      <c r="H10" s="13">
        <v>0</v>
      </c>
      <c r="I10" s="13">
        <v>0</v>
      </c>
      <c r="J10" s="13">
        <v>0</v>
      </c>
      <c r="K10" s="13">
        <v>0</v>
      </c>
      <c r="L10" s="13">
        <v>0</v>
      </c>
      <c r="O10" s="29">
        <v>41576</v>
      </c>
      <c r="P10" s="20">
        <v>0</v>
      </c>
    </row>
    <row r="11" spans="1:18" x14ac:dyDescent="0.25">
      <c r="A11" s="2" t="s">
        <v>47</v>
      </c>
      <c r="B11" s="2" t="s">
        <v>51</v>
      </c>
      <c r="C11" s="261">
        <v>41576</v>
      </c>
      <c r="D11" s="2" t="s">
        <v>211</v>
      </c>
      <c r="E11" s="13" t="s">
        <v>224</v>
      </c>
      <c r="F11" s="26" t="s">
        <v>16</v>
      </c>
      <c r="G11" s="13" t="s">
        <v>11</v>
      </c>
      <c r="H11" s="13">
        <v>0</v>
      </c>
      <c r="I11" s="13">
        <v>0</v>
      </c>
      <c r="J11" s="13">
        <v>0</v>
      </c>
      <c r="K11" s="13">
        <v>0</v>
      </c>
      <c r="L11" s="13">
        <v>0</v>
      </c>
      <c r="O11" s="10">
        <v>41939</v>
      </c>
      <c r="P11" s="20">
        <f>O11-O10</f>
        <v>363</v>
      </c>
    </row>
    <row r="12" spans="1:18" x14ac:dyDescent="0.25">
      <c r="A12" s="2" t="s">
        <v>47</v>
      </c>
      <c r="B12" s="2" t="s">
        <v>51</v>
      </c>
      <c r="C12" s="261">
        <v>41576</v>
      </c>
      <c r="D12" s="2" t="s">
        <v>211</v>
      </c>
      <c r="E12" s="13" t="s">
        <v>224</v>
      </c>
      <c r="F12" s="26" t="s">
        <v>16</v>
      </c>
      <c r="G12" s="13" t="s">
        <v>12</v>
      </c>
      <c r="H12" s="13">
        <v>0</v>
      </c>
      <c r="I12" s="13">
        <v>0</v>
      </c>
      <c r="J12" s="13">
        <v>0</v>
      </c>
      <c r="K12" s="13">
        <v>0</v>
      </c>
      <c r="L12" s="13">
        <v>0</v>
      </c>
      <c r="O12" s="11">
        <v>42649</v>
      </c>
      <c r="P12" s="20">
        <f>O12-O10</f>
        <v>1073</v>
      </c>
    </row>
    <row r="13" spans="1:18" x14ac:dyDescent="0.25">
      <c r="A13" s="2" t="s">
        <v>47</v>
      </c>
      <c r="B13" s="2" t="s">
        <v>51</v>
      </c>
      <c r="C13" s="261">
        <v>41576</v>
      </c>
      <c r="D13" s="2" t="s">
        <v>212</v>
      </c>
      <c r="E13" s="13" t="s">
        <v>224</v>
      </c>
      <c r="F13" s="26" t="s">
        <v>16</v>
      </c>
      <c r="G13" s="13" t="s">
        <v>9</v>
      </c>
      <c r="H13" s="13">
        <v>0</v>
      </c>
      <c r="I13" s="13">
        <v>0</v>
      </c>
      <c r="J13" s="13">
        <v>0</v>
      </c>
      <c r="K13" s="13">
        <v>0</v>
      </c>
      <c r="L13" s="13">
        <v>0</v>
      </c>
      <c r="O13" s="11">
        <v>43066</v>
      </c>
      <c r="P13" s="20">
        <f>O13-O10</f>
        <v>1490</v>
      </c>
    </row>
    <row r="14" spans="1:18" x14ac:dyDescent="0.25">
      <c r="A14" s="2" t="s">
        <v>47</v>
      </c>
      <c r="B14" s="2" t="s">
        <v>51</v>
      </c>
      <c r="C14" s="261">
        <v>41576</v>
      </c>
      <c r="D14" s="2" t="s">
        <v>212</v>
      </c>
      <c r="E14" s="13" t="s">
        <v>224</v>
      </c>
      <c r="F14" s="26" t="s">
        <v>16</v>
      </c>
      <c r="G14" s="13" t="s">
        <v>10</v>
      </c>
      <c r="H14" s="13">
        <v>0</v>
      </c>
      <c r="I14" s="13">
        <v>0</v>
      </c>
      <c r="J14" s="13">
        <v>0</v>
      </c>
      <c r="K14" s="13">
        <v>0</v>
      </c>
      <c r="L14" s="13">
        <v>0</v>
      </c>
      <c r="O14" s="11">
        <v>43237</v>
      </c>
      <c r="P14" s="20">
        <f>O14-O10</f>
        <v>1661</v>
      </c>
      <c r="Q14">
        <f>1661/365</f>
        <v>4.5506849315068489</v>
      </c>
    </row>
    <row r="15" spans="1:18" x14ac:dyDescent="0.25">
      <c r="A15" s="2" t="s">
        <v>47</v>
      </c>
      <c r="B15" s="2" t="s">
        <v>51</v>
      </c>
      <c r="C15" s="261">
        <v>41576</v>
      </c>
      <c r="D15" s="2" t="s">
        <v>212</v>
      </c>
      <c r="E15" s="13" t="s">
        <v>224</v>
      </c>
      <c r="F15" s="26" t="s">
        <v>16</v>
      </c>
      <c r="G15" s="13" t="s">
        <v>11</v>
      </c>
      <c r="H15" s="13">
        <v>0</v>
      </c>
      <c r="I15" s="13">
        <v>0</v>
      </c>
      <c r="J15" s="13">
        <v>0</v>
      </c>
      <c r="K15" s="13">
        <v>0</v>
      </c>
      <c r="L15" s="13">
        <v>0</v>
      </c>
      <c r="O15" s="11"/>
      <c r="P15" s="20"/>
    </row>
    <row r="16" spans="1:18" x14ac:dyDescent="0.25">
      <c r="A16" s="2" t="s">
        <v>47</v>
      </c>
      <c r="B16" s="2" t="s">
        <v>51</v>
      </c>
      <c r="C16" s="261">
        <v>41576</v>
      </c>
      <c r="D16" s="2" t="s">
        <v>212</v>
      </c>
      <c r="E16" s="13" t="s">
        <v>224</v>
      </c>
      <c r="F16" s="26" t="s">
        <v>16</v>
      </c>
      <c r="G16" s="13" t="s">
        <v>12</v>
      </c>
      <c r="H16" s="13">
        <v>0</v>
      </c>
      <c r="I16" s="13">
        <v>0</v>
      </c>
      <c r="J16" s="13">
        <v>0</v>
      </c>
      <c r="K16" s="13">
        <v>0</v>
      </c>
      <c r="L16" s="13">
        <v>0</v>
      </c>
    </row>
    <row r="17" spans="1:17" x14ac:dyDescent="0.25">
      <c r="A17" s="2" t="s">
        <v>47</v>
      </c>
      <c r="B17" s="2" t="s">
        <v>51</v>
      </c>
      <c r="C17" s="261">
        <v>41576</v>
      </c>
      <c r="D17" s="2" t="s">
        <v>213</v>
      </c>
      <c r="E17" s="13" t="s">
        <v>224</v>
      </c>
      <c r="F17" s="26" t="s">
        <v>16</v>
      </c>
      <c r="G17" s="13" t="s">
        <v>9</v>
      </c>
      <c r="H17" s="13">
        <v>0</v>
      </c>
      <c r="I17" s="13">
        <v>0</v>
      </c>
      <c r="J17" s="13">
        <v>0</v>
      </c>
      <c r="K17" s="13">
        <v>0</v>
      </c>
      <c r="L17" s="13">
        <v>0</v>
      </c>
      <c r="Q17">
        <f>20/4.5</f>
        <v>4.4444444444444446</v>
      </c>
    </row>
    <row r="18" spans="1:17" x14ac:dyDescent="0.25">
      <c r="A18" s="2" t="s">
        <v>47</v>
      </c>
      <c r="B18" s="2" t="s">
        <v>51</v>
      </c>
      <c r="C18" s="261">
        <v>41576</v>
      </c>
      <c r="D18" s="2" t="s">
        <v>213</v>
      </c>
      <c r="E18" s="13" t="s">
        <v>224</v>
      </c>
      <c r="F18" s="26" t="s">
        <v>16</v>
      </c>
      <c r="G18" s="13" t="s">
        <v>10</v>
      </c>
      <c r="H18" s="13">
        <v>0</v>
      </c>
      <c r="I18" s="13">
        <v>0</v>
      </c>
      <c r="J18" s="13">
        <v>0</v>
      </c>
      <c r="K18" s="13">
        <v>0</v>
      </c>
      <c r="L18" s="13">
        <v>0</v>
      </c>
    </row>
    <row r="19" spans="1:17" x14ac:dyDescent="0.25">
      <c r="A19" s="2" t="s">
        <v>47</v>
      </c>
      <c r="B19" s="2" t="s">
        <v>51</v>
      </c>
      <c r="C19" s="261">
        <v>41576</v>
      </c>
      <c r="D19" s="2" t="s">
        <v>213</v>
      </c>
      <c r="E19" s="13" t="s">
        <v>224</v>
      </c>
      <c r="F19" s="26" t="s">
        <v>16</v>
      </c>
      <c r="G19" s="13" t="s">
        <v>11</v>
      </c>
      <c r="H19" s="13">
        <v>0</v>
      </c>
      <c r="I19" s="13">
        <v>0</v>
      </c>
      <c r="J19" s="13">
        <v>0</v>
      </c>
      <c r="K19" s="13">
        <v>0</v>
      </c>
      <c r="L19" s="13">
        <v>0</v>
      </c>
    </row>
    <row r="20" spans="1:17" x14ac:dyDescent="0.25">
      <c r="A20" s="2" t="s">
        <v>47</v>
      </c>
      <c r="B20" s="2" t="s">
        <v>51</v>
      </c>
      <c r="C20" s="261">
        <v>41576</v>
      </c>
      <c r="D20" s="2" t="s">
        <v>213</v>
      </c>
      <c r="E20" s="13" t="s">
        <v>224</v>
      </c>
      <c r="F20" s="26" t="s">
        <v>16</v>
      </c>
      <c r="G20" s="13" t="s">
        <v>12</v>
      </c>
      <c r="H20" s="13">
        <v>0</v>
      </c>
      <c r="I20" s="13">
        <v>0</v>
      </c>
      <c r="J20" s="13">
        <v>0</v>
      </c>
      <c r="K20" s="13">
        <v>0</v>
      </c>
      <c r="L20" s="13">
        <v>0</v>
      </c>
    </row>
    <row r="21" spans="1:17" x14ac:dyDescent="0.25">
      <c r="A21" s="2" t="s">
        <v>47</v>
      </c>
      <c r="B21" s="2" t="s">
        <v>51</v>
      </c>
      <c r="C21" s="10">
        <v>41939</v>
      </c>
      <c r="D21" s="2" t="s">
        <v>211</v>
      </c>
      <c r="E21" s="13" t="s">
        <v>224</v>
      </c>
      <c r="F21" s="26" t="s">
        <v>16</v>
      </c>
      <c r="G21" s="13" t="s">
        <v>9</v>
      </c>
      <c r="H21" s="2">
        <v>5</v>
      </c>
      <c r="I21" s="2">
        <v>2</v>
      </c>
      <c r="J21" s="2">
        <v>0</v>
      </c>
      <c r="K21" s="2">
        <v>5</v>
      </c>
      <c r="L21" s="2">
        <f>AVERAGE(H21:K21)</f>
        <v>3</v>
      </c>
    </row>
    <row r="22" spans="1:17" x14ac:dyDescent="0.25">
      <c r="A22" s="2" t="s">
        <v>47</v>
      </c>
      <c r="B22" s="2" t="s">
        <v>51</v>
      </c>
      <c r="C22" s="10">
        <v>41939</v>
      </c>
      <c r="D22" s="2" t="s">
        <v>211</v>
      </c>
      <c r="E22" s="13" t="s">
        <v>224</v>
      </c>
      <c r="F22" s="26" t="s">
        <v>16</v>
      </c>
      <c r="G22" s="13" t="s">
        <v>10</v>
      </c>
      <c r="H22" s="2">
        <v>10</v>
      </c>
      <c r="I22" s="2">
        <v>10</v>
      </c>
      <c r="J22" s="2">
        <v>5</v>
      </c>
      <c r="K22" s="2">
        <v>7</v>
      </c>
      <c r="L22" s="2">
        <f t="shared" ref="L22:L32" si="0">AVERAGE(H22:K22)</f>
        <v>8</v>
      </c>
    </row>
    <row r="23" spans="1:17" x14ac:dyDescent="0.25">
      <c r="A23" s="2" t="s">
        <v>47</v>
      </c>
      <c r="B23" s="2" t="s">
        <v>51</v>
      </c>
      <c r="C23" s="10">
        <v>41939</v>
      </c>
      <c r="D23" s="2" t="s">
        <v>211</v>
      </c>
      <c r="E23" s="13" t="s">
        <v>224</v>
      </c>
      <c r="F23" s="26" t="s">
        <v>16</v>
      </c>
      <c r="G23" s="13" t="s">
        <v>11</v>
      </c>
      <c r="H23" s="2">
        <v>7</v>
      </c>
      <c r="I23" s="2">
        <v>5</v>
      </c>
      <c r="J23" s="2">
        <v>5</v>
      </c>
      <c r="K23" s="2">
        <v>5</v>
      </c>
      <c r="L23" s="2">
        <f t="shared" si="0"/>
        <v>5.5</v>
      </c>
    </row>
    <row r="24" spans="1:17" x14ac:dyDescent="0.25">
      <c r="A24" s="2" t="s">
        <v>47</v>
      </c>
      <c r="B24" s="2" t="s">
        <v>51</v>
      </c>
      <c r="C24" s="10">
        <v>41939</v>
      </c>
      <c r="D24" s="2" t="s">
        <v>211</v>
      </c>
      <c r="E24" s="13" t="s">
        <v>224</v>
      </c>
      <c r="F24" s="26" t="s">
        <v>16</v>
      </c>
      <c r="G24" s="13" t="s">
        <v>12</v>
      </c>
      <c r="H24" s="2">
        <v>5</v>
      </c>
      <c r="I24" s="2">
        <v>5</v>
      </c>
      <c r="J24" s="2">
        <v>5</v>
      </c>
      <c r="K24" s="2">
        <v>5</v>
      </c>
      <c r="L24" s="2">
        <f t="shared" si="0"/>
        <v>5</v>
      </c>
    </row>
    <row r="25" spans="1:17" x14ac:dyDescent="0.25">
      <c r="A25" s="2" t="s">
        <v>47</v>
      </c>
      <c r="B25" s="2" t="s">
        <v>51</v>
      </c>
      <c r="C25" s="10">
        <v>41939</v>
      </c>
      <c r="D25" s="2" t="s">
        <v>212</v>
      </c>
      <c r="E25" s="13" t="s">
        <v>224</v>
      </c>
      <c r="F25" s="26" t="s">
        <v>16</v>
      </c>
      <c r="G25" s="13" t="s">
        <v>9</v>
      </c>
      <c r="H25" s="2">
        <v>3</v>
      </c>
      <c r="I25" s="2">
        <v>5</v>
      </c>
      <c r="J25" s="2">
        <v>5</v>
      </c>
      <c r="K25" s="2">
        <v>5</v>
      </c>
      <c r="L25" s="2">
        <f t="shared" si="0"/>
        <v>4.5</v>
      </c>
    </row>
    <row r="26" spans="1:17" x14ac:dyDescent="0.25">
      <c r="A26" s="2" t="s">
        <v>47</v>
      </c>
      <c r="B26" s="2" t="s">
        <v>51</v>
      </c>
      <c r="C26" s="10">
        <v>41939</v>
      </c>
      <c r="D26" s="2" t="s">
        <v>212</v>
      </c>
      <c r="E26" s="13" t="s">
        <v>224</v>
      </c>
      <c r="F26" s="26" t="s">
        <v>16</v>
      </c>
      <c r="G26" s="13" t="s">
        <v>10</v>
      </c>
      <c r="H26" s="2">
        <v>7</v>
      </c>
      <c r="I26" s="2">
        <v>5</v>
      </c>
      <c r="J26" s="2">
        <v>5</v>
      </c>
      <c r="K26" s="2">
        <v>7</v>
      </c>
      <c r="L26" s="2">
        <f t="shared" si="0"/>
        <v>6</v>
      </c>
    </row>
    <row r="27" spans="1:17" x14ac:dyDescent="0.25">
      <c r="A27" s="2" t="s">
        <v>47</v>
      </c>
      <c r="B27" s="2" t="s">
        <v>51</v>
      </c>
      <c r="C27" s="10">
        <v>41939</v>
      </c>
      <c r="D27" s="2" t="s">
        <v>212</v>
      </c>
      <c r="E27" s="13" t="s">
        <v>224</v>
      </c>
      <c r="F27" s="26" t="s">
        <v>16</v>
      </c>
      <c r="G27" s="13" t="s">
        <v>11</v>
      </c>
      <c r="H27" s="2">
        <v>5</v>
      </c>
      <c r="I27" s="2">
        <v>5</v>
      </c>
      <c r="J27" s="2">
        <v>4</v>
      </c>
      <c r="K27" s="2">
        <v>3</v>
      </c>
      <c r="L27" s="2">
        <f t="shared" si="0"/>
        <v>4.25</v>
      </c>
    </row>
    <row r="28" spans="1:17" x14ac:dyDescent="0.25">
      <c r="A28" s="2" t="s">
        <v>47</v>
      </c>
      <c r="B28" s="2" t="s">
        <v>51</v>
      </c>
      <c r="C28" s="10">
        <v>41939</v>
      </c>
      <c r="D28" s="2" t="s">
        <v>212</v>
      </c>
      <c r="E28" s="13" t="s">
        <v>224</v>
      </c>
      <c r="F28" s="26" t="s">
        <v>16</v>
      </c>
      <c r="G28" s="13" t="s">
        <v>12</v>
      </c>
      <c r="H28" s="2">
        <v>5</v>
      </c>
      <c r="I28" s="2">
        <v>5</v>
      </c>
      <c r="J28" s="2">
        <v>5</v>
      </c>
      <c r="K28" s="2">
        <v>10</v>
      </c>
      <c r="L28" s="2">
        <f t="shared" si="0"/>
        <v>6.25</v>
      </c>
    </row>
    <row r="29" spans="1:17" x14ac:dyDescent="0.25">
      <c r="A29" s="2" t="s">
        <v>47</v>
      </c>
      <c r="B29" s="2" t="s">
        <v>51</v>
      </c>
      <c r="C29" s="10">
        <v>41939</v>
      </c>
      <c r="D29" s="2" t="s">
        <v>213</v>
      </c>
      <c r="E29" s="13" t="s">
        <v>224</v>
      </c>
      <c r="F29" s="26" t="s">
        <v>16</v>
      </c>
      <c r="G29" s="13" t="s">
        <v>9</v>
      </c>
      <c r="H29" s="2">
        <v>1</v>
      </c>
      <c r="I29" s="2">
        <v>3</v>
      </c>
      <c r="J29" s="2">
        <v>1</v>
      </c>
      <c r="K29" s="2">
        <v>1</v>
      </c>
      <c r="L29" s="2">
        <f t="shared" si="0"/>
        <v>1.5</v>
      </c>
    </row>
    <row r="30" spans="1:17" x14ac:dyDescent="0.25">
      <c r="A30" s="2" t="s">
        <v>47</v>
      </c>
      <c r="B30" s="2" t="s">
        <v>51</v>
      </c>
      <c r="C30" s="10">
        <v>41939</v>
      </c>
      <c r="D30" s="2" t="s">
        <v>213</v>
      </c>
      <c r="E30" s="13" t="s">
        <v>224</v>
      </c>
      <c r="F30" s="26" t="s">
        <v>16</v>
      </c>
      <c r="G30" s="13" t="s">
        <v>10</v>
      </c>
      <c r="H30" s="2">
        <v>3</v>
      </c>
      <c r="I30" s="2">
        <v>3</v>
      </c>
      <c r="J30" s="2">
        <v>3</v>
      </c>
      <c r="K30" s="2">
        <v>3</v>
      </c>
      <c r="L30" s="2">
        <f t="shared" si="0"/>
        <v>3</v>
      </c>
    </row>
    <row r="31" spans="1:17" x14ac:dyDescent="0.25">
      <c r="A31" s="2" t="s">
        <v>47</v>
      </c>
      <c r="B31" s="2" t="s">
        <v>51</v>
      </c>
      <c r="C31" s="10">
        <v>41939</v>
      </c>
      <c r="D31" s="2" t="s">
        <v>213</v>
      </c>
      <c r="E31" s="13" t="s">
        <v>224</v>
      </c>
      <c r="F31" s="26" t="s">
        <v>16</v>
      </c>
      <c r="G31" s="13" t="s">
        <v>11</v>
      </c>
      <c r="H31" s="2">
        <v>5</v>
      </c>
      <c r="I31" s="2">
        <v>2</v>
      </c>
      <c r="J31" s="2">
        <v>2</v>
      </c>
      <c r="K31" s="2">
        <v>2</v>
      </c>
      <c r="L31" s="2">
        <f t="shared" si="0"/>
        <v>2.75</v>
      </c>
    </row>
    <row r="32" spans="1:17" x14ac:dyDescent="0.25">
      <c r="A32" s="2" t="s">
        <v>47</v>
      </c>
      <c r="B32" s="2" t="s">
        <v>51</v>
      </c>
      <c r="C32" s="10">
        <v>41939</v>
      </c>
      <c r="D32" s="2" t="s">
        <v>213</v>
      </c>
      <c r="E32" s="13" t="s">
        <v>224</v>
      </c>
      <c r="F32" s="26" t="s">
        <v>16</v>
      </c>
      <c r="G32" s="13" t="s">
        <v>12</v>
      </c>
      <c r="H32" s="2">
        <v>1</v>
      </c>
      <c r="I32" s="2">
        <v>1</v>
      </c>
      <c r="J32" s="2">
        <v>1</v>
      </c>
      <c r="K32" s="2">
        <v>1</v>
      </c>
      <c r="L32" s="2">
        <f t="shared" si="0"/>
        <v>1</v>
      </c>
    </row>
    <row r="33" spans="1:12" x14ac:dyDescent="0.25">
      <c r="A33" s="2" t="s">
        <v>47</v>
      </c>
      <c r="B33" s="2" t="s">
        <v>51</v>
      </c>
      <c r="C33" s="10">
        <v>42649</v>
      </c>
      <c r="D33" s="2" t="s">
        <v>211</v>
      </c>
      <c r="E33" s="13" t="s">
        <v>224</v>
      </c>
      <c r="F33" s="26" t="s">
        <v>16</v>
      </c>
      <c r="G33" s="13" t="s">
        <v>9</v>
      </c>
      <c r="H33" s="2">
        <v>9</v>
      </c>
      <c r="I33" s="2">
        <v>13</v>
      </c>
      <c r="J33" s="2">
        <v>19</v>
      </c>
      <c r="K33" s="2">
        <v>16</v>
      </c>
      <c r="L33" s="2">
        <f>AVERAGE(H33:K33)</f>
        <v>14.25</v>
      </c>
    </row>
    <row r="34" spans="1:12" x14ac:dyDescent="0.25">
      <c r="A34" s="2" t="s">
        <v>47</v>
      </c>
      <c r="B34" s="2" t="s">
        <v>51</v>
      </c>
      <c r="C34" s="10">
        <v>42649</v>
      </c>
      <c r="D34" s="2" t="s">
        <v>211</v>
      </c>
      <c r="E34" s="13" t="s">
        <v>224</v>
      </c>
      <c r="F34" s="26" t="s">
        <v>16</v>
      </c>
      <c r="G34" s="13" t="s">
        <v>10</v>
      </c>
      <c r="H34" s="2">
        <v>10</v>
      </c>
      <c r="I34" s="2">
        <v>6</v>
      </c>
      <c r="J34" s="2">
        <v>15</v>
      </c>
      <c r="K34" s="2">
        <v>20</v>
      </c>
      <c r="L34" s="2">
        <f t="shared" ref="L34:L57" si="1">AVERAGE(H34:K34)</f>
        <v>12.75</v>
      </c>
    </row>
    <row r="35" spans="1:12" x14ac:dyDescent="0.25">
      <c r="A35" s="2" t="s">
        <v>47</v>
      </c>
      <c r="B35" s="2" t="s">
        <v>51</v>
      </c>
      <c r="C35" s="10">
        <v>42649</v>
      </c>
      <c r="D35" s="2" t="s">
        <v>211</v>
      </c>
      <c r="E35" s="13" t="s">
        <v>224</v>
      </c>
      <c r="F35" s="26" t="s">
        <v>16</v>
      </c>
      <c r="G35" s="13" t="s">
        <v>11</v>
      </c>
      <c r="H35" s="2">
        <v>10</v>
      </c>
      <c r="I35" s="2">
        <v>7</v>
      </c>
      <c r="J35" s="2">
        <v>6</v>
      </c>
      <c r="K35" s="2">
        <v>10</v>
      </c>
      <c r="L35" s="2">
        <f t="shared" si="1"/>
        <v>8.25</v>
      </c>
    </row>
    <row r="36" spans="1:12" x14ac:dyDescent="0.25">
      <c r="A36" s="2" t="s">
        <v>47</v>
      </c>
      <c r="B36" s="2" t="s">
        <v>51</v>
      </c>
      <c r="C36" s="10">
        <v>42649</v>
      </c>
      <c r="D36" s="2" t="s">
        <v>211</v>
      </c>
      <c r="E36" s="13" t="s">
        <v>224</v>
      </c>
      <c r="F36" s="26" t="s">
        <v>16</v>
      </c>
      <c r="G36" s="13" t="s">
        <v>12</v>
      </c>
      <c r="H36" s="2">
        <v>20</v>
      </c>
      <c r="I36" s="2">
        <v>15</v>
      </c>
      <c r="J36" s="2">
        <v>15</v>
      </c>
      <c r="K36" s="2">
        <v>5</v>
      </c>
      <c r="L36" s="2">
        <f t="shared" si="1"/>
        <v>13.75</v>
      </c>
    </row>
    <row r="37" spans="1:12" x14ac:dyDescent="0.25">
      <c r="A37" s="2" t="s">
        <v>47</v>
      </c>
      <c r="B37" s="2" t="s">
        <v>51</v>
      </c>
      <c r="C37" s="10">
        <v>42649</v>
      </c>
      <c r="D37" s="2" t="s">
        <v>212</v>
      </c>
      <c r="E37" s="13" t="s">
        <v>224</v>
      </c>
      <c r="F37" s="26" t="s">
        <v>16</v>
      </c>
      <c r="G37" s="13" t="s">
        <v>9</v>
      </c>
      <c r="H37" s="2">
        <v>12</v>
      </c>
      <c r="I37" s="2">
        <v>5</v>
      </c>
      <c r="J37" s="2">
        <v>7</v>
      </c>
      <c r="K37" s="2">
        <v>6</v>
      </c>
      <c r="L37" s="2">
        <f t="shared" si="1"/>
        <v>7.5</v>
      </c>
    </row>
    <row r="38" spans="1:12" x14ac:dyDescent="0.25">
      <c r="A38" s="2" t="s">
        <v>47</v>
      </c>
      <c r="B38" s="2" t="s">
        <v>51</v>
      </c>
      <c r="C38" s="10">
        <v>42649</v>
      </c>
      <c r="D38" s="2" t="s">
        <v>212</v>
      </c>
      <c r="E38" s="13" t="s">
        <v>224</v>
      </c>
      <c r="F38" s="26" t="s">
        <v>16</v>
      </c>
      <c r="G38" s="13" t="s">
        <v>10</v>
      </c>
      <c r="H38" s="2">
        <v>20</v>
      </c>
      <c r="I38" s="2">
        <v>12</v>
      </c>
      <c r="J38" s="2">
        <v>19</v>
      </c>
      <c r="K38" s="2">
        <v>22</v>
      </c>
      <c r="L38" s="2">
        <f t="shared" si="1"/>
        <v>18.25</v>
      </c>
    </row>
    <row r="39" spans="1:12" x14ac:dyDescent="0.25">
      <c r="A39" s="2" t="s">
        <v>47</v>
      </c>
      <c r="B39" s="2" t="s">
        <v>51</v>
      </c>
      <c r="C39" s="10">
        <v>42649</v>
      </c>
      <c r="D39" s="2" t="s">
        <v>212</v>
      </c>
      <c r="E39" s="13" t="s">
        <v>224</v>
      </c>
      <c r="F39" s="26" t="s">
        <v>16</v>
      </c>
      <c r="G39" s="13" t="s">
        <v>11</v>
      </c>
      <c r="H39" s="2">
        <v>9</v>
      </c>
      <c r="I39" s="2">
        <v>11</v>
      </c>
      <c r="J39" s="2">
        <v>18</v>
      </c>
      <c r="K39" s="2">
        <v>10</v>
      </c>
      <c r="L39" s="2">
        <f t="shared" si="1"/>
        <v>12</v>
      </c>
    </row>
    <row r="40" spans="1:12" x14ac:dyDescent="0.25">
      <c r="A40" s="2" t="s">
        <v>47</v>
      </c>
      <c r="B40" s="2" t="s">
        <v>51</v>
      </c>
      <c r="C40" s="10">
        <v>42649</v>
      </c>
      <c r="D40" s="2" t="s">
        <v>212</v>
      </c>
      <c r="E40" s="13" t="s">
        <v>224</v>
      </c>
      <c r="F40" s="26" t="s">
        <v>16</v>
      </c>
      <c r="G40" s="13" t="s">
        <v>12</v>
      </c>
      <c r="H40" s="2">
        <v>6</v>
      </c>
      <c r="I40" s="2">
        <v>5</v>
      </c>
      <c r="J40" s="2">
        <v>9</v>
      </c>
      <c r="K40" s="2">
        <v>10</v>
      </c>
      <c r="L40" s="2">
        <f t="shared" si="1"/>
        <v>7.5</v>
      </c>
    </row>
    <row r="41" spans="1:12" x14ac:dyDescent="0.25">
      <c r="A41" s="2" t="s">
        <v>47</v>
      </c>
      <c r="B41" s="2" t="s">
        <v>51</v>
      </c>
      <c r="C41" s="10">
        <v>42649</v>
      </c>
      <c r="D41" s="2" t="s">
        <v>213</v>
      </c>
      <c r="E41" s="13" t="s">
        <v>224</v>
      </c>
      <c r="F41" s="26" t="s">
        <v>16</v>
      </c>
      <c r="G41" s="13" t="s">
        <v>9</v>
      </c>
      <c r="H41" s="2">
        <v>2</v>
      </c>
      <c r="I41" s="2">
        <v>1</v>
      </c>
      <c r="J41" s="2">
        <v>1</v>
      </c>
      <c r="K41" s="33"/>
      <c r="L41" s="2">
        <f t="shared" si="1"/>
        <v>1.3333333333333333</v>
      </c>
    </row>
    <row r="42" spans="1:12" x14ac:dyDescent="0.25">
      <c r="A42" s="2" t="s">
        <v>47</v>
      </c>
      <c r="B42" s="2" t="s">
        <v>51</v>
      </c>
      <c r="C42" s="10">
        <v>42649</v>
      </c>
      <c r="D42" s="2" t="s">
        <v>213</v>
      </c>
      <c r="E42" s="13" t="s">
        <v>224</v>
      </c>
      <c r="F42" s="26" t="s">
        <v>16</v>
      </c>
      <c r="G42" s="13" t="s">
        <v>10</v>
      </c>
      <c r="H42" s="2">
        <v>5</v>
      </c>
      <c r="I42" s="2">
        <v>5</v>
      </c>
      <c r="J42" s="2">
        <v>5</v>
      </c>
      <c r="K42" s="2">
        <v>5</v>
      </c>
      <c r="L42" s="2">
        <f t="shared" si="1"/>
        <v>5</v>
      </c>
    </row>
    <row r="43" spans="1:12" x14ac:dyDescent="0.25">
      <c r="A43" s="2" t="s">
        <v>47</v>
      </c>
      <c r="B43" s="2" t="s">
        <v>51</v>
      </c>
      <c r="C43" s="10">
        <v>42649</v>
      </c>
      <c r="D43" s="2" t="s">
        <v>213</v>
      </c>
      <c r="E43" s="13" t="s">
        <v>224</v>
      </c>
      <c r="F43" s="26" t="s">
        <v>16</v>
      </c>
      <c r="G43" s="13" t="s">
        <v>11</v>
      </c>
      <c r="H43" s="2">
        <v>19</v>
      </c>
      <c r="I43" s="2">
        <v>22</v>
      </c>
      <c r="J43" s="2">
        <v>18</v>
      </c>
      <c r="K43" s="2">
        <v>15</v>
      </c>
      <c r="L43" s="2">
        <f>AVERAGE(H43:K43)</f>
        <v>18.5</v>
      </c>
    </row>
    <row r="44" spans="1:12" x14ac:dyDescent="0.25">
      <c r="A44" s="2" t="s">
        <v>47</v>
      </c>
      <c r="B44" s="2" t="s">
        <v>51</v>
      </c>
      <c r="C44" s="10">
        <v>42649</v>
      </c>
      <c r="D44" s="2" t="s">
        <v>213</v>
      </c>
      <c r="E44" s="13" t="s">
        <v>224</v>
      </c>
      <c r="F44" s="26" t="s">
        <v>16</v>
      </c>
      <c r="G44" s="13" t="s">
        <v>12</v>
      </c>
      <c r="H44" s="2">
        <v>17</v>
      </c>
      <c r="I44" s="2">
        <v>3</v>
      </c>
      <c r="J44" s="2">
        <v>11</v>
      </c>
      <c r="K44" s="2">
        <v>6</v>
      </c>
      <c r="L44" s="2">
        <f t="shared" si="1"/>
        <v>9.25</v>
      </c>
    </row>
    <row r="45" spans="1:12" x14ac:dyDescent="0.25">
      <c r="A45" s="39" t="s">
        <v>47</v>
      </c>
      <c r="B45" s="39" t="s">
        <v>51</v>
      </c>
      <c r="C45" s="38">
        <v>43066</v>
      </c>
      <c r="D45" s="2" t="s">
        <v>211</v>
      </c>
      <c r="E45" s="13" t="s">
        <v>224</v>
      </c>
      <c r="F45" s="26" t="s">
        <v>16</v>
      </c>
      <c r="G45" s="13" t="s">
        <v>9</v>
      </c>
      <c r="H45" s="2">
        <v>5</v>
      </c>
      <c r="I45" s="2">
        <v>7</v>
      </c>
      <c r="J45" s="2">
        <v>6</v>
      </c>
      <c r="K45" s="2">
        <v>7</v>
      </c>
      <c r="L45" s="2">
        <f t="shared" si="1"/>
        <v>6.25</v>
      </c>
    </row>
    <row r="46" spans="1:12" x14ac:dyDescent="0.25">
      <c r="A46" s="39" t="s">
        <v>47</v>
      </c>
      <c r="B46" s="39" t="s">
        <v>51</v>
      </c>
      <c r="C46" s="38">
        <v>43066</v>
      </c>
      <c r="D46" s="2" t="s">
        <v>211</v>
      </c>
      <c r="E46" s="13" t="s">
        <v>224</v>
      </c>
      <c r="F46" s="26" t="s">
        <v>16</v>
      </c>
      <c r="G46" s="13" t="s">
        <v>10</v>
      </c>
      <c r="H46" s="2">
        <v>5</v>
      </c>
      <c r="I46" s="2">
        <v>7</v>
      </c>
      <c r="J46" s="2">
        <v>8</v>
      </c>
      <c r="K46" s="2">
        <v>10</v>
      </c>
      <c r="L46" s="2">
        <f t="shared" si="1"/>
        <v>7.5</v>
      </c>
    </row>
    <row r="47" spans="1:12" x14ac:dyDescent="0.25">
      <c r="A47" s="39" t="s">
        <v>47</v>
      </c>
      <c r="B47" s="39" t="s">
        <v>51</v>
      </c>
      <c r="C47" s="38">
        <v>43066</v>
      </c>
      <c r="D47" s="2" t="s">
        <v>211</v>
      </c>
      <c r="E47" s="13" t="s">
        <v>224</v>
      </c>
      <c r="F47" s="26" t="s">
        <v>16</v>
      </c>
      <c r="G47" s="13" t="s">
        <v>11</v>
      </c>
      <c r="H47" s="2">
        <v>3</v>
      </c>
      <c r="I47" s="2">
        <v>7</v>
      </c>
      <c r="J47" s="33"/>
      <c r="K47" s="33"/>
      <c r="L47" s="2">
        <f t="shared" si="1"/>
        <v>5</v>
      </c>
    </row>
    <row r="48" spans="1:12" x14ac:dyDescent="0.25">
      <c r="A48" s="39" t="s">
        <v>47</v>
      </c>
      <c r="B48" s="39" t="s">
        <v>51</v>
      </c>
      <c r="C48" s="38">
        <v>43066</v>
      </c>
      <c r="D48" s="2" t="s">
        <v>211</v>
      </c>
      <c r="E48" s="13" t="s">
        <v>224</v>
      </c>
      <c r="F48" s="26" t="s">
        <v>16</v>
      </c>
      <c r="G48" s="13" t="s">
        <v>12</v>
      </c>
      <c r="H48" s="2">
        <v>11</v>
      </c>
      <c r="I48" s="2">
        <v>8</v>
      </c>
      <c r="J48" s="2">
        <v>7</v>
      </c>
      <c r="K48" s="2">
        <v>5</v>
      </c>
      <c r="L48" s="2">
        <f t="shared" si="1"/>
        <v>7.75</v>
      </c>
    </row>
    <row r="49" spans="1:13" x14ac:dyDescent="0.25">
      <c r="A49" s="39" t="s">
        <v>47</v>
      </c>
      <c r="B49" s="39" t="s">
        <v>51</v>
      </c>
      <c r="C49" s="38">
        <v>43066</v>
      </c>
      <c r="D49" s="2" t="s">
        <v>212</v>
      </c>
      <c r="E49" s="13" t="s">
        <v>224</v>
      </c>
      <c r="F49" s="26" t="s">
        <v>16</v>
      </c>
      <c r="G49" s="13" t="s">
        <v>9</v>
      </c>
      <c r="H49" s="2">
        <v>12</v>
      </c>
      <c r="I49" s="2">
        <v>10</v>
      </c>
      <c r="J49" s="2">
        <v>15</v>
      </c>
      <c r="K49" s="2">
        <v>15</v>
      </c>
      <c r="L49" s="2">
        <f t="shared" si="1"/>
        <v>13</v>
      </c>
    </row>
    <row r="50" spans="1:13" x14ac:dyDescent="0.25">
      <c r="A50" s="39" t="s">
        <v>47</v>
      </c>
      <c r="B50" s="39" t="s">
        <v>51</v>
      </c>
      <c r="C50" s="38">
        <v>43066</v>
      </c>
      <c r="D50" s="2" t="s">
        <v>212</v>
      </c>
      <c r="E50" s="13" t="s">
        <v>224</v>
      </c>
      <c r="F50" s="26" t="s">
        <v>16</v>
      </c>
      <c r="G50" s="13" t="s">
        <v>10</v>
      </c>
      <c r="H50" s="2">
        <v>15</v>
      </c>
      <c r="I50" s="2">
        <v>14</v>
      </c>
      <c r="J50" s="2">
        <v>13</v>
      </c>
      <c r="K50" s="33"/>
      <c r="L50" s="2">
        <f t="shared" si="1"/>
        <v>14</v>
      </c>
    </row>
    <row r="51" spans="1:13" x14ac:dyDescent="0.25">
      <c r="A51" s="39" t="s">
        <v>47</v>
      </c>
      <c r="B51" s="39" t="s">
        <v>51</v>
      </c>
      <c r="C51" s="38">
        <v>43066</v>
      </c>
      <c r="D51" s="2" t="s">
        <v>212</v>
      </c>
      <c r="E51" s="13" t="s">
        <v>224</v>
      </c>
      <c r="F51" s="26" t="s">
        <v>16</v>
      </c>
      <c r="G51" s="13" t="s">
        <v>11</v>
      </c>
      <c r="H51" s="2">
        <v>13</v>
      </c>
      <c r="I51" s="2">
        <v>12</v>
      </c>
      <c r="J51" s="2">
        <v>10</v>
      </c>
      <c r="K51" s="33"/>
      <c r="L51" s="2">
        <f t="shared" si="1"/>
        <v>11.666666666666666</v>
      </c>
    </row>
    <row r="52" spans="1:13" x14ac:dyDescent="0.25">
      <c r="A52" s="39" t="s">
        <v>47</v>
      </c>
      <c r="B52" s="39" t="s">
        <v>51</v>
      </c>
      <c r="C52" s="38">
        <v>43066</v>
      </c>
      <c r="D52" s="2" t="s">
        <v>212</v>
      </c>
      <c r="E52" s="13" t="s">
        <v>224</v>
      </c>
      <c r="F52" s="26" t="s">
        <v>16</v>
      </c>
      <c r="G52" s="13" t="s">
        <v>12</v>
      </c>
      <c r="H52" s="2">
        <v>10</v>
      </c>
      <c r="I52" s="2">
        <v>13</v>
      </c>
      <c r="J52" s="2">
        <v>15</v>
      </c>
      <c r="K52" s="33"/>
      <c r="L52" s="2">
        <f t="shared" si="1"/>
        <v>12.666666666666666</v>
      </c>
      <c r="M52" t="s">
        <v>214</v>
      </c>
    </row>
    <row r="53" spans="1:13" x14ac:dyDescent="0.25">
      <c r="A53" s="39" t="s">
        <v>47</v>
      </c>
      <c r="B53" s="39" t="s">
        <v>51</v>
      </c>
      <c r="C53" s="38">
        <v>43237</v>
      </c>
      <c r="D53" s="2" t="s">
        <v>211</v>
      </c>
      <c r="E53" s="13" t="s">
        <v>224</v>
      </c>
      <c r="F53" s="26" t="s">
        <v>16</v>
      </c>
      <c r="G53" s="13" t="s">
        <v>9</v>
      </c>
      <c r="H53" s="2">
        <v>15</v>
      </c>
      <c r="I53" s="2">
        <v>12</v>
      </c>
      <c r="J53" s="2">
        <v>12</v>
      </c>
      <c r="K53" s="2">
        <v>12</v>
      </c>
      <c r="L53" s="2">
        <f>AVERAGE(H53:K53)</f>
        <v>12.75</v>
      </c>
    </row>
    <row r="54" spans="1:13" x14ac:dyDescent="0.25">
      <c r="A54" s="39" t="s">
        <v>47</v>
      </c>
      <c r="B54" s="39" t="s">
        <v>51</v>
      </c>
      <c r="C54" s="38">
        <v>43237</v>
      </c>
      <c r="D54" s="2" t="s">
        <v>211</v>
      </c>
      <c r="E54" s="13" t="s">
        <v>224</v>
      </c>
      <c r="F54" s="26" t="s">
        <v>16</v>
      </c>
      <c r="G54" s="13" t="s">
        <v>10</v>
      </c>
      <c r="H54" s="2">
        <v>12</v>
      </c>
      <c r="I54" s="2">
        <v>10</v>
      </c>
      <c r="J54" s="2">
        <v>10</v>
      </c>
      <c r="K54" s="2">
        <v>7</v>
      </c>
      <c r="L54" s="2">
        <f t="shared" ref="L54:L55" si="2">AVERAGE(H54:K54)</f>
        <v>9.75</v>
      </c>
    </row>
    <row r="55" spans="1:13" x14ac:dyDescent="0.25">
      <c r="A55" s="39" t="s">
        <v>47</v>
      </c>
      <c r="B55" s="39" t="s">
        <v>51</v>
      </c>
      <c r="C55" s="38">
        <v>43237</v>
      </c>
      <c r="D55" s="2" t="s">
        <v>211</v>
      </c>
      <c r="E55" s="13" t="s">
        <v>224</v>
      </c>
      <c r="F55" s="26" t="s">
        <v>16</v>
      </c>
      <c r="G55" s="13" t="s">
        <v>11</v>
      </c>
      <c r="H55" s="2">
        <v>14</v>
      </c>
      <c r="I55" s="2">
        <v>12</v>
      </c>
      <c r="J55" s="2">
        <v>5</v>
      </c>
      <c r="K55" s="2">
        <v>20</v>
      </c>
      <c r="L55" s="2">
        <f t="shared" si="2"/>
        <v>12.75</v>
      </c>
    </row>
    <row r="56" spans="1:13" x14ac:dyDescent="0.25">
      <c r="A56" s="39" t="s">
        <v>47</v>
      </c>
      <c r="B56" s="39" t="s">
        <v>51</v>
      </c>
      <c r="C56" s="38">
        <v>43237</v>
      </c>
      <c r="D56" s="2" t="s">
        <v>211</v>
      </c>
      <c r="E56" s="13" t="s">
        <v>224</v>
      </c>
      <c r="F56" s="26" t="s">
        <v>16</v>
      </c>
      <c r="G56" s="13" t="s">
        <v>12</v>
      </c>
      <c r="H56" s="2">
        <v>10</v>
      </c>
      <c r="I56" s="2"/>
      <c r="J56" s="2"/>
      <c r="K56" s="2"/>
      <c r="L56" s="2">
        <f>AVERAGE(H56:K56)</f>
        <v>10</v>
      </c>
    </row>
    <row r="57" spans="1:13" x14ac:dyDescent="0.25">
      <c r="A57" s="39" t="s">
        <v>47</v>
      </c>
      <c r="B57" s="39" t="s">
        <v>51</v>
      </c>
      <c r="C57" s="38">
        <v>43237</v>
      </c>
      <c r="D57" s="2" t="s">
        <v>212</v>
      </c>
      <c r="E57" s="13" t="s">
        <v>224</v>
      </c>
      <c r="F57" s="26" t="s">
        <v>16</v>
      </c>
      <c r="G57" s="13" t="s">
        <v>9</v>
      </c>
      <c r="H57" s="2">
        <v>29</v>
      </c>
      <c r="I57" s="2">
        <v>28</v>
      </c>
      <c r="J57" s="2"/>
      <c r="K57" s="2"/>
      <c r="L57" s="2">
        <f t="shared" si="1"/>
        <v>28.5</v>
      </c>
    </row>
    <row r="58" spans="1:13" x14ac:dyDescent="0.25">
      <c r="A58" s="39" t="s">
        <v>47</v>
      </c>
      <c r="B58" s="39" t="s">
        <v>51</v>
      </c>
      <c r="C58" s="38">
        <v>43237</v>
      </c>
      <c r="D58" s="2" t="s">
        <v>212</v>
      </c>
      <c r="E58" s="13" t="s">
        <v>224</v>
      </c>
      <c r="F58" s="26" t="s">
        <v>16</v>
      </c>
      <c r="G58" s="13" t="s">
        <v>10</v>
      </c>
      <c r="H58" s="2"/>
      <c r="I58" s="2"/>
      <c r="J58" s="2"/>
      <c r="K58" s="2"/>
      <c r="L58" s="2"/>
    </row>
    <row r="59" spans="1:13" x14ac:dyDescent="0.25">
      <c r="A59" s="39" t="s">
        <v>47</v>
      </c>
      <c r="B59" s="39" t="s">
        <v>51</v>
      </c>
      <c r="C59" s="38">
        <v>43237</v>
      </c>
      <c r="D59" s="2" t="s">
        <v>212</v>
      </c>
      <c r="E59" s="13" t="s">
        <v>224</v>
      </c>
      <c r="F59" s="26" t="s">
        <v>16</v>
      </c>
      <c r="G59" s="13" t="s">
        <v>11</v>
      </c>
      <c r="H59" s="2">
        <v>5</v>
      </c>
      <c r="I59" s="2"/>
      <c r="J59" s="2"/>
      <c r="K59" s="2"/>
      <c r="L59" s="2"/>
    </row>
    <row r="60" spans="1:13" x14ac:dyDescent="0.25">
      <c r="A60" s="39" t="s">
        <v>47</v>
      </c>
      <c r="B60" s="39" t="s">
        <v>51</v>
      </c>
      <c r="C60" s="38">
        <v>43237</v>
      </c>
      <c r="D60" s="2" t="s">
        <v>212</v>
      </c>
      <c r="E60" s="13" t="s">
        <v>224</v>
      </c>
      <c r="F60" s="26" t="s">
        <v>16</v>
      </c>
      <c r="G60" s="13" t="s">
        <v>12</v>
      </c>
      <c r="H60" s="2">
        <v>15</v>
      </c>
      <c r="I60" s="2">
        <v>15</v>
      </c>
      <c r="J60" s="2">
        <v>15</v>
      </c>
      <c r="K60" s="2">
        <v>15</v>
      </c>
      <c r="L60" s="2">
        <f>AVERAGE(H60:K60)</f>
        <v>15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topLeftCell="A7" workbookViewId="0">
      <selection activeCell="D19" sqref="D19"/>
    </sheetView>
  </sheetViews>
  <sheetFormatPr defaultRowHeight="15" x14ac:dyDescent="0.25"/>
  <cols>
    <col min="1" max="1" width="14.42578125" customWidth="1"/>
    <col min="2" max="2" width="16.28515625" bestFit="1" customWidth="1"/>
    <col min="3" max="4" width="12" customWidth="1"/>
    <col min="5" max="5" width="10.7109375" customWidth="1"/>
    <col min="6" max="6" width="20.5703125" customWidth="1"/>
    <col min="7" max="7" width="16.28515625" customWidth="1"/>
    <col min="8" max="11" width="12" customWidth="1"/>
    <col min="12" max="12" width="12" bestFit="1" customWidth="1"/>
    <col min="13" max="13" width="10.7109375" bestFit="1" customWidth="1"/>
    <col min="14" max="14" width="9.7109375" bestFit="1" customWidth="1"/>
    <col min="15" max="15" width="12" bestFit="1" customWidth="1"/>
    <col min="16" max="16" width="14.85546875" bestFit="1" customWidth="1"/>
    <col min="17" max="17" width="11.7109375" bestFit="1" customWidth="1"/>
    <col min="18" max="18" width="10.7109375" bestFit="1" customWidth="1"/>
    <col min="19" max="19" width="12" bestFit="1" customWidth="1"/>
    <col min="20" max="20" width="14.85546875" bestFit="1" customWidth="1"/>
    <col min="21" max="21" width="12" bestFit="1" customWidth="1"/>
  </cols>
  <sheetData>
    <row r="2" spans="1:12" x14ac:dyDescent="0.25">
      <c r="F2" s="6"/>
      <c r="G2" s="6"/>
    </row>
    <row r="3" spans="1:12" x14ac:dyDescent="0.25">
      <c r="A3" s="250" t="s">
        <v>208</v>
      </c>
      <c r="B3" s="250" t="s">
        <v>207</v>
      </c>
      <c r="F3" s="6"/>
      <c r="G3" s="38"/>
      <c r="H3" s="38"/>
      <c r="I3" s="38"/>
      <c r="J3" s="38"/>
      <c r="K3" s="38"/>
    </row>
    <row r="4" spans="1:12" x14ac:dyDescent="0.25">
      <c r="A4" s="250" t="s">
        <v>205</v>
      </c>
      <c r="B4" s="38">
        <v>41939</v>
      </c>
      <c r="C4" s="38">
        <v>42649</v>
      </c>
      <c r="D4" s="38">
        <v>43066</v>
      </c>
      <c r="E4" s="38">
        <v>41576</v>
      </c>
      <c r="F4" s="251"/>
      <c r="G4" s="252"/>
      <c r="H4" s="252"/>
      <c r="I4" s="252"/>
      <c r="J4" s="252"/>
      <c r="K4" s="252"/>
    </row>
    <row r="5" spans="1:12" x14ac:dyDescent="0.25">
      <c r="A5" s="251" t="s">
        <v>211</v>
      </c>
      <c r="B5" s="252">
        <v>5.375</v>
      </c>
      <c r="C5" s="252">
        <v>12.25</v>
      </c>
      <c r="D5" s="252">
        <v>6.625</v>
      </c>
      <c r="E5" s="252">
        <v>0</v>
      </c>
      <c r="F5" s="251"/>
      <c r="G5" s="252"/>
      <c r="H5" s="252"/>
      <c r="I5" s="252"/>
      <c r="J5" s="252"/>
      <c r="K5" s="252"/>
    </row>
    <row r="6" spans="1:12" x14ac:dyDescent="0.25">
      <c r="A6" s="251" t="s">
        <v>212</v>
      </c>
      <c r="B6" s="252">
        <v>5.25</v>
      </c>
      <c r="C6" s="252">
        <v>11.3125</v>
      </c>
      <c r="D6" s="252">
        <v>12.833333333333332</v>
      </c>
      <c r="E6" s="252">
        <v>0</v>
      </c>
      <c r="F6" s="251"/>
      <c r="G6" s="252"/>
      <c r="H6" s="252"/>
      <c r="I6" s="252"/>
      <c r="J6" s="252"/>
      <c r="K6" s="252"/>
    </row>
    <row r="7" spans="1:12" x14ac:dyDescent="0.25">
      <c r="A7" s="251" t="s">
        <v>213</v>
      </c>
      <c r="B7" s="252">
        <v>2.0625</v>
      </c>
      <c r="C7" s="252">
        <v>8.5208333333333321</v>
      </c>
      <c r="D7" s="252"/>
      <c r="E7" s="252">
        <v>0</v>
      </c>
      <c r="F7" s="251"/>
      <c r="G7" s="252"/>
      <c r="H7" s="252"/>
      <c r="I7" s="252"/>
      <c r="J7" s="252"/>
      <c r="K7" s="252"/>
    </row>
    <row r="8" spans="1:12" x14ac:dyDescent="0.25">
      <c r="A8" s="251" t="s">
        <v>206</v>
      </c>
      <c r="B8" s="252">
        <v>4.229166666666667</v>
      </c>
      <c r="C8" s="252">
        <v>10.694444444444443</v>
      </c>
      <c r="D8" s="252">
        <v>9.7291666666666679</v>
      </c>
      <c r="E8" s="252">
        <v>0</v>
      </c>
      <c r="K8" s="252"/>
    </row>
    <row r="9" spans="1:12" x14ac:dyDescent="0.25">
      <c r="F9" s="250" t="s">
        <v>208</v>
      </c>
      <c r="G9" s="250" t="s">
        <v>207</v>
      </c>
    </row>
    <row r="10" spans="1:12" x14ac:dyDescent="0.25">
      <c r="F10" s="250" t="s">
        <v>205</v>
      </c>
      <c r="G10" s="38">
        <v>41576</v>
      </c>
      <c r="H10" s="38">
        <v>41939</v>
      </c>
      <c r="I10" s="38">
        <v>42649</v>
      </c>
      <c r="J10" s="38">
        <v>43066</v>
      </c>
      <c r="K10" s="38">
        <v>43237</v>
      </c>
      <c r="L10" s="38" t="s">
        <v>206</v>
      </c>
    </row>
    <row r="11" spans="1:12" x14ac:dyDescent="0.25">
      <c r="F11" s="251" t="s">
        <v>239</v>
      </c>
      <c r="G11" s="252">
        <v>0</v>
      </c>
      <c r="H11" s="252">
        <v>5.375</v>
      </c>
      <c r="I11" s="252">
        <v>12.25</v>
      </c>
      <c r="J11" s="252">
        <v>6.625</v>
      </c>
      <c r="K11" s="252">
        <v>11.3125</v>
      </c>
      <c r="L11" s="252">
        <v>7.1124999999999998</v>
      </c>
    </row>
    <row r="12" spans="1:12" x14ac:dyDescent="0.25">
      <c r="F12" s="251" t="s">
        <v>240</v>
      </c>
      <c r="G12" s="252">
        <v>0</v>
      </c>
      <c r="H12" s="252">
        <v>5.25</v>
      </c>
      <c r="I12" s="252">
        <v>11.3125</v>
      </c>
      <c r="J12" s="252">
        <v>12.833333333333332</v>
      </c>
      <c r="K12" s="252">
        <v>21.75</v>
      </c>
      <c r="L12" s="252">
        <v>8.9490740740740744</v>
      </c>
    </row>
    <row r="13" spans="1:12" x14ac:dyDescent="0.25">
      <c r="F13" s="251" t="s">
        <v>243</v>
      </c>
      <c r="G13" s="252">
        <v>0</v>
      </c>
      <c r="H13" s="252">
        <v>2.0625</v>
      </c>
      <c r="I13" s="252">
        <v>8.5208333333333321</v>
      </c>
      <c r="J13" s="252"/>
      <c r="K13" s="252"/>
      <c r="L13" s="252">
        <v>3.5277777777777781</v>
      </c>
    </row>
    <row r="14" spans="1:12" x14ac:dyDescent="0.25">
      <c r="F14" s="251" t="s">
        <v>206</v>
      </c>
      <c r="G14" s="252">
        <v>0</v>
      </c>
      <c r="H14" s="252">
        <v>4.229166666666667</v>
      </c>
      <c r="I14" s="252">
        <v>10.694444444444443</v>
      </c>
      <c r="J14" s="252">
        <v>9.7291666666666679</v>
      </c>
      <c r="K14" s="252">
        <v>14.791666666666666</v>
      </c>
      <c r="L14" s="252">
        <v>6.913333333333334</v>
      </c>
    </row>
    <row r="15" spans="1:12" x14ac:dyDescent="0.25">
      <c r="F15" t="str">
        <f>'Gloucester, EP PT'!F10</f>
        <v>Row Labels</v>
      </c>
    </row>
    <row r="16" spans="1:12" x14ac:dyDescent="0.25">
      <c r="G16" s="38">
        <f>'Gloucester, EP PT'!G10</f>
        <v>41576</v>
      </c>
      <c r="H16" s="38">
        <f>'Gloucester, EP PT'!H10</f>
        <v>41939</v>
      </c>
      <c r="I16" s="38">
        <f>'Gloucester, EP PT'!I10</f>
        <v>42649</v>
      </c>
      <c r="J16" s="38">
        <f>'Gloucester, EP PT'!J10</f>
        <v>43066</v>
      </c>
      <c r="K16" s="267">
        <v>43237</v>
      </c>
    </row>
    <row r="17" spans="6:11" x14ac:dyDescent="0.25">
      <c r="F17" t="str">
        <f>'Gloucester, EP PT'!F11</f>
        <v>Transect 1 (Upstream)</v>
      </c>
      <c r="G17">
        <f>'Gloucester, EP PT'!G11</f>
        <v>0</v>
      </c>
      <c r="H17">
        <f>'Gloucester, EP PT'!H11</f>
        <v>5.375</v>
      </c>
      <c r="I17">
        <f>'Gloucester, EP PT'!I11</f>
        <v>12.25</v>
      </c>
      <c r="J17">
        <f>'Gloucester, EP PT'!J11</f>
        <v>6.625</v>
      </c>
      <c r="K17" s="252">
        <v>11.3125</v>
      </c>
    </row>
    <row r="18" spans="6:11" x14ac:dyDescent="0.25">
      <c r="F18" t="str">
        <f>'Gloucester, EP PT'!F12</f>
        <v>Transect 2 (Upstream)</v>
      </c>
      <c r="G18">
        <f>'Gloucester, EP PT'!G12</f>
        <v>0</v>
      </c>
      <c r="H18">
        <f>'Gloucester, EP PT'!H12</f>
        <v>5.25</v>
      </c>
      <c r="I18">
        <f>'Gloucester, EP PT'!I12</f>
        <v>11.3125</v>
      </c>
      <c r="J18">
        <f>'Gloucester, EP PT'!J12</f>
        <v>12.833333333333332</v>
      </c>
      <c r="K18" s="252">
        <v>21.75</v>
      </c>
    </row>
    <row r="19" spans="6:11" x14ac:dyDescent="0.25">
      <c r="F19" t="str">
        <f>'Gloucester, EP PT'!F13</f>
        <v>Transect 3 (Upstream)</v>
      </c>
      <c r="G19">
        <f>'Gloucester, EP PT'!G13</f>
        <v>0</v>
      </c>
      <c r="H19">
        <f>'Gloucester, EP PT'!H13</f>
        <v>2.0625</v>
      </c>
      <c r="I19">
        <f>'Gloucester, EP PT'!I13</f>
        <v>8.5208333333333321</v>
      </c>
      <c r="K19" s="252"/>
    </row>
  </sheetData>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sqref="A1:K9"/>
    </sheetView>
  </sheetViews>
  <sheetFormatPr defaultRowHeight="15" x14ac:dyDescent="0.25"/>
  <cols>
    <col min="4" max="4" width="10.5703125" customWidth="1"/>
    <col min="5" max="5" width="12.42578125" customWidth="1"/>
    <col min="6" max="6" width="9.7109375" customWidth="1"/>
  </cols>
  <sheetData>
    <row r="1" spans="1:11" x14ac:dyDescent="0.25">
      <c r="A1" t="s">
        <v>23</v>
      </c>
      <c r="B1" t="s">
        <v>21</v>
      </c>
      <c r="C1" t="s">
        <v>0</v>
      </c>
      <c r="D1" t="s">
        <v>8</v>
      </c>
      <c r="E1" t="s">
        <v>14</v>
      </c>
      <c r="F1" t="s">
        <v>13</v>
      </c>
      <c r="G1" t="s">
        <v>201</v>
      </c>
      <c r="H1" t="s">
        <v>202</v>
      </c>
      <c r="I1" t="s">
        <v>203</v>
      </c>
      <c r="J1" t="s">
        <v>204</v>
      </c>
      <c r="K1" t="s">
        <v>3</v>
      </c>
    </row>
    <row r="2" spans="1:11" x14ac:dyDescent="0.25">
      <c r="A2" t="s">
        <v>47</v>
      </c>
      <c r="B2" t="s">
        <v>48</v>
      </c>
      <c r="C2" s="38">
        <v>41932</v>
      </c>
      <c r="D2" t="s">
        <v>232</v>
      </c>
      <c r="E2" t="s">
        <v>16</v>
      </c>
      <c r="F2" t="s">
        <v>9</v>
      </c>
      <c r="G2">
        <v>2</v>
      </c>
      <c r="H2">
        <v>2</v>
      </c>
      <c r="I2">
        <v>2</v>
      </c>
      <c r="J2">
        <v>3</v>
      </c>
      <c r="K2">
        <v>2.25</v>
      </c>
    </row>
    <row r="3" spans="1:11" x14ac:dyDescent="0.25">
      <c r="A3" t="s">
        <v>47</v>
      </c>
      <c r="B3" t="s">
        <v>48</v>
      </c>
      <c r="C3" s="38">
        <v>41932</v>
      </c>
      <c r="D3" t="s">
        <v>232</v>
      </c>
      <c r="E3" t="s">
        <v>16</v>
      </c>
      <c r="F3" t="s">
        <v>10</v>
      </c>
      <c r="G3">
        <v>2</v>
      </c>
      <c r="H3">
        <v>1</v>
      </c>
      <c r="I3">
        <v>3</v>
      </c>
      <c r="J3">
        <v>4</v>
      </c>
      <c r="K3">
        <v>2.5</v>
      </c>
    </row>
    <row r="4" spans="1:11" x14ac:dyDescent="0.25">
      <c r="A4" t="s">
        <v>47</v>
      </c>
      <c r="B4" t="s">
        <v>48</v>
      </c>
      <c r="C4" s="38">
        <v>41932</v>
      </c>
      <c r="D4" t="s">
        <v>232</v>
      </c>
      <c r="E4" t="s">
        <v>16</v>
      </c>
      <c r="F4" t="s">
        <v>11</v>
      </c>
      <c r="G4">
        <v>2</v>
      </c>
      <c r="H4">
        <v>2</v>
      </c>
      <c r="I4">
        <v>2</v>
      </c>
      <c r="J4">
        <v>3</v>
      </c>
      <c r="K4">
        <v>2.25</v>
      </c>
    </row>
    <row r="5" spans="1:11" x14ac:dyDescent="0.25">
      <c r="A5" t="s">
        <v>47</v>
      </c>
      <c r="B5" t="s">
        <v>48</v>
      </c>
      <c r="C5" s="38">
        <v>41932</v>
      </c>
      <c r="D5" t="s">
        <v>232</v>
      </c>
      <c r="E5" t="s">
        <v>16</v>
      </c>
      <c r="F5" t="s">
        <v>12</v>
      </c>
      <c r="G5">
        <v>1</v>
      </c>
      <c r="H5">
        <v>1</v>
      </c>
      <c r="I5">
        <v>2</v>
      </c>
      <c r="J5">
        <v>2</v>
      </c>
      <c r="K5">
        <v>1.5</v>
      </c>
    </row>
    <row r="6" spans="1:11" x14ac:dyDescent="0.25">
      <c r="A6" t="s">
        <v>47</v>
      </c>
      <c r="B6" t="s">
        <v>48</v>
      </c>
      <c r="C6" s="38">
        <v>42667</v>
      </c>
      <c r="D6" t="s">
        <v>232</v>
      </c>
      <c r="E6" t="s">
        <v>16</v>
      </c>
      <c r="F6" t="s">
        <v>12</v>
      </c>
      <c r="G6">
        <v>9</v>
      </c>
      <c r="H6">
        <v>8</v>
      </c>
      <c r="I6">
        <v>9</v>
      </c>
      <c r="J6">
        <v>9</v>
      </c>
      <c r="K6">
        <v>8.75</v>
      </c>
    </row>
    <row r="7" spans="1:11" x14ac:dyDescent="0.25">
      <c r="A7" t="s">
        <v>47</v>
      </c>
      <c r="B7" t="s">
        <v>48</v>
      </c>
      <c r="C7" s="38">
        <v>42667</v>
      </c>
      <c r="D7" t="s">
        <v>232</v>
      </c>
      <c r="E7" t="s">
        <v>16</v>
      </c>
      <c r="F7" t="s">
        <v>11</v>
      </c>
      <c r="G7">
        <v>9</v>
      </c>
      <c r="H7">
        <v>7</v>
      </c>
      <c r="I7">
        <v>9</v>
      </c>
      <c r="J7">
        <v>8</v>
      </c>
      <c r="K7">
        <v>8.25</v>
      </c>
    </row>
    <row r="8" spans="1:11" x14ac:dyDescent="0.25">
      <c r="A8" t="s">
        <v>47</v>
      </c>
      <c r="B8" t="s">
        <v>48</v>
      </c>
      <c r="C8" s="38">
        <v>42667</v>
      </c>
      <c r="D8" t="s">
        <v>232</v>
      </c>
      <c r="E8" t="s">
        <v>16</v>
      </c>
      <c r="F8" t="s">
        <v>10</v>
      </c>
      <c r="G8">
        <v>9</v>
      </c>
      <c r="H8">
        <v>7</v>
      </c>
      <c r="I8">
        <v>10</v>
      </c>
      <c r="J8">
        <v>7</v>
      </c>
      <c r="K8">
        <v>8.25</v>
      </c>
    </row>
    <row r="9" spans="1:11" x14ac:dyDescent="0.25">
      <c r="A9" t="s">
        <v>47</v>
      </c>
      <c r="B9" t="s">
        <v>48</v>
      </c>
      <c r="C9" s="38">
        <v>42667</v>
      </c>
      <c r="D9" t="s">
        <v>232</v>
      </c>
      <c r="E9" t="s">
        <v>16</v>
      </c>
      <c r="F9" t="s">
        <v>9</v>
      </c>
      <c r="G9">
        <v>7</v>
      </c>
      <c r="H9">
        <v>9</v>
      </c>
      <c r="I9">
        <v>9</v>
      </c>
      <c r="J9">
        <v>11</v>
      </c>
      <c r="K9">
        <v>9</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4"/>
  <sheetViews>
    <sheetView workbookViewId="0">
      <selection activeCell="N5" sqref="N5"/>
    </sheetView>
  </sheetViews>
  <sheetFormatPr defaultRowHeight="15" x14ac:dyDescent="0.25"/>
  <cols>
    <col min="1" max="1" width="10.5703125" customWidth="1"/>
    <col min="3" max="3" width="10.7109375" bestFit="1" customWidth="1"/>
    <col min="4" max="4" width="10.7109375" style="6" customWidth="1"/>
    <col min="5" max="5" width="10.28515625" customWidth="1"/>
    <col min="6" max="6" width="10.28515625" style="6" customWidth="1"/>
    <col min="15" max="15" width="10.85546875" customWidth="1"/>
  </cols>
  <sheetData>
    <row r="2" spans="1:18" ht="21" x14ac:dyDescent="0.35">
      <c r="B2" s="4" t="s">
        <v>45</v>
      </c>
      <c r="C2" s="4"/>
      <c r="D2" s="4"/>
      <c r="E2" s="4"/>
      <c r="F2" s="4"/>
      <c r="G2" s="4"/>
      <c r="H2" s="6"/>
      <c r="I2" s="6"/>
      <c r="J2" s="6"/>
    </row>
    <row r="3" spans="1:18" x14ac:dyDescent="0.25">
      <c r="B3" s="6"/>
      <c r="C3" s="7"/>
      <c r="D3" s="7"/>
      <c r="E3" s="7"/>
      <c r="F3" s="7"/>
      <c r="G3" s="7"/>
      <c r="H3" s="6"/>
      <c r="I3" s="6"/>
      <c r="J3" s="6"/>
    </row>
    <row r="4" spans="1:18" x14ac:dyDescent="0.25">
      <c r="B4" s="17" t="s">
        <v>46</v>
      </c>
      <c r="C4" s="7"/>
      <c r="D4" s="7"/>
      <c r="E4" s="7"/>
      <c r="F4" s="7"/>
      <c r="G4" s="7"/>
      <c r="H4" s="6"/>
      <c r="I4" s="32" t="s">
        <v>27</v>
      </c>
      <c r="J4" s="33" t="s">
        <v>39</v>
      </c>
    </row>
    <row r="6" spans="1:18" x14ac:dyDescent="0.25">
      <c r="O6" s="6"/>
      <c r="P6" s="6" t="s">
        <v>53</v>
      </c>
      <c r="Q6" s="6"/>
      <c r="R6" s="6"/>
    </row>
    <row r="7" spans="1:18" x14ac:dyDescent="0.25">
      <c r="O7" s="6" t="s">
        <v>25</v>
      </c>
      <c r="P7" s="6"/>
      <c r="Q7" s="6"/>
      <c r="R7" s="6"/>
    </row>
    <row r="8" spans="1:18" x14ac:dyDescent="0.25">
      <c r="A8" s="14" t="s">
        <v>23</v>
      </c>
      <c r="B8" s="14" t="s">
        <v>21</v>
      </c>
      <c r="C8" s="14" t="s">
        <v>0</v>
      </c>
      <c r="D8" s="14" t="s">
        <v>8</v>
      </c>
      <c r="E8" s="14" t="s">
        <v>14</v>
      </c>
      <c r="F8" s="14" t="s">
        <v>198</v>
      </c>
      <c r="G8" s="14" t="s">
        <v>13</v>
      </c>
      <c r="H8" s="51" t="s">
        <v>201</v>
      </c>
      <c r="I8" s="258" t="s">
        <v>202</v>
      </c>
      <c r="J8" s="258" t="s">
        <v>203</v>
      </c>
      <c r="K8" s="258" t="s">
        <v>204</v>
      </c>
      <c r="L8" s="14" t="s">
        <v>3</v>
      </c>
      <c r="O8" s="25">
        <v>41570</v>
      </c>
      <c r="P8" s="5"/>
      <c r="Q8" s="5"/>
      <c r="R8" s="5"/>
    </row>
    <row r="9" spans="1:18" x14ac:dyDescent="0.25">
      <c r="A9" s="2" t="s">
        <v>47</v>
      </c>
      <c r="B9" s="2" t="s">
        <v>48</v>
      </c>
      <c r="C9" s="10">
        <v>41932</v>
      </c>
      <c r="D9" s="2" t="s">
        <v>232</v>
      </c>
      <c r="E9" s="10" t="s">
        <v>224</v>
      </c>
      <c r="F9" s="26" t="s">
        <v>16</v>
      </c>
      <c r="G9" s="13" t="s">
        <v>9</v>
      </c>
      <c r="H9" s="2">
        <v>2</v>
      </c>
      <c r="I9" s="2">
        <v>2</v>
      </c>
      <c r="J9" s="2">
        <v>2</v>
      </c>
      <c r="K9" s="2">
        <v>3</v>
      </c>
      <c r="L9" s="2">
        <f>AVERAGE(H9:K9)</f>
        <v>2.25</v>
      </c>
      <c r="O9" s="8" t="s">
        <v>0</v>
      </c>
      <c r="P9" s="19" t="s">
        <v>1</v>
      </c>
      <c r="Q9" s="9" t="s">
        <v>44</v>
      </c>
      <c r="R9" s="27" t="s">
        <v>6</v>
      </c>
    </row>
    <row r="10" spans="1:18" x14ac:dyDescent="0.25">
      <c r="A10" s="2" t="s">
        <v>47</v>
      </c>
      <c r="B10" s="2" t="s">
        <v>48</v>
      </c>
      <c r="C10" s="10">
        <v>41932</v>
      </c>
      <c r="D10" s="2" t="s">
        <v>232</v>
      </c>
      <c r="E10" s="10" t="s">
        <v>224</v>
      </c>
      <c r="F10" s="26" t="s">
        <v>16</v>
      </c>
      <c r="G10" s="13" t="s">
        <v>10</v>
      </c>
      <c r="H10" s="2">
        <v>2</v>
      </c>
      <c r="I10" s="2">
        <v>1</v>
      </c>
      <c r="J10" s="2">
        <v>3</v>
      </c>
      <c r="K10" s="2">
        <v>4</v>
      </c>
      <c r="L10" s="2">
        <f t="shared" ref="L10:L31" si="0">AVERAGE(H10:K10)</f>
        <v>2.5</v>
      </c>
      <c r="O10" s="29">
        <v>41570</v>
      </c>
      <c r="P10" s="20">
        <v>0</v>
      </c>
      <c r="Q10" s="13"/>
      <c r="R10" s="13"/>
    </row>
    <row r="11" spans="1:18" x14ac:dyDescent="0.25">
      <c r="A11" s="2" t="s">
        <v>47</v>
      </c>
      <c r="B11" s="2" t="s">
        <v>48</v>
      </c>
      <c r="C11" s="10">
        <v>41932</v>
      </c>
      <c r="D11" s="2" t="s">
        <v>232</v>
      </c>
      <c r="E11" s="10" t="s">
        <v>224</v>
      </c>
      <c r="F11" s="26" t="s">
        <v>16</v>
      </c>
      <c r="G11" s="13" t="s">
        <v>11</v>
      </c>
      <c r="H11" s="2">
        <v>2</v>
      </c>
      <c r="I11" s="2">
        <v>2</v>
      </c>
      <c r="J11" s="2">
        <v>2</v>
      </c>
      <c r="K11" s="2">
        <v>3</v>
      </c>
      <c r="L11" s="2">
        <f t="shared" si="0"/>
        <v>2.25</v>
      </c>
      <c r="O11" s="10">
        <v>41932</v>
      </c>
      <c r="P11" s="20">
        <f>O11-O10</f>
        <v>362</v>
      </c>
      <c r="Q11" s="21" t="s">
        <v>40</v>
      </c>
      <c r="R11" s="21">
        <f>AVERAGE(L9:L20)/(P11/365)</f>
        <v>2.2266344383057093</v>
      </c>
    </row>
    <row r="12" spans="1:18" x14ac:dyDescent="0.25">
      <c r="A12" s="2" t="s">
        <v>47</v>
      </c>
      <c r="B12" s="2" t="s">
        <v>48</v>
      </c>
      <c r="C12" s="10">
        <v>41932</v>
      </c>
      <c r="D12" s="2" t="s">
        <v>232</v>
      </c>
      <c r="E12" s="10" t="s">
        <v>224</v>
      </c>
      <c r="F12" s="26" t="s">
        <v>16</v>
      </c>
      <c r="G12" s="13" t="s">
        <v>12</v>
      </c>
      <c r="H12" s="2">
        <v>1</v>
      </c>
      <c r="I12" s="2">
        <v>1</v>
      </c>
      <c r="J12" s="2">
        <v>2</v>
      </c>
      <c r="K12" s="2">
        <v>2</v>
      </c>
      <c r="L12" s="2">
        <f t="shared" si="0"/>
        <v>1.5</v>
      </c>
      <c r="O12" s="10">
        <v>42667</v>
      </c>
      <c r="P12" s="20">
        <f>O12-O10</f>
        <v>1097</v>
      </c>
      <c r="Q12" s="22"/>
      <c r="R12" s="23"/>
    </row>
    <row r="13" spans="1:18" x14ac:dyDescent="0.25">
      <c r="A13" s="2" t="s">
        <v>47</v>
      </c>
      <c r="B13" s="2" t="s">
        <v>48</v>
      </c>
      <c r="C13" s="10">
        <v>41932</v>
      </c>
      <c r="D13" s="34" t="s">
        <v>211</v>
      </c>
      <c r="E13" s="10" t="s">
        <v>224</v>
      </c>
      <c r="F13" s="26" t="s">
        <v>16</v>
      </c>
      <c r="G13" s="13" t="s">
        <v>9</v>
      </c>
      <c r="H13" s="2">
        <v>3</v>
      </c>
      <c r="I13" s="2">
        <v>3</v>
      </c>
      <c r="J13" s="2">
        <v>2</v>
      </c>
      <c r="K13" s="2">
        <v>2</v>
      </c>
      <c r="L13" s="2">
        <f t="shared" si="0"/>
        <v>2.5</v>
      </c>
      <c r="O13" s="11"/>
      <c r="P13" s="20"/>
      <c r="Q13" s="22"/>
      <c r="R13" s="23"/>
    </row>
    <row r="14" spans="1:18" x14ac:dyDescent="0.25">
      <c r="A14" s="2" t="s">
        <v>47</v>
      </c>
      <c r="B14" s="2" t="s">
        <v>48</v>
      </c>
      <c r="C14" s="10">
        <v>41932</v>
      </c>
      <c r="D14" s="34" t="s">
        <v>211</v>
      </c>
      <c r="E14" s="10" t="s">
        <v>224</v>
      </c>
      <c r="F14" s="26" t="s">
        <v>16</v>
      </c>
      <c r="G14" s="13" t="s">
        <v>10</v>
      </c>
      <c r="H14" s="2">
        <v>1</v>
      </c>
      <c r="I14" s="2">
        <v>2</v>
      </c>
      <c r="J14" s="2">
        <v>2</v>
      </c>
      <c r="K14" s="2">
        <v>1</v>
      </c>
      <c r="L14" s="2">
        <f t="shared" si="0"/>
        <v>1.5</v>
      </c>
      <c r="O14" s="11"/>
      <c r="P14" s="20"/>
      <c r="Q14" s="22"/>
      <c r="R14" s="13"/>
    </row>
    <row r="15" spans="1:18" x14ac:dyDescent="0.25">
      <c r="A15" s="2" t="s">
        <v>47</v>
      </c>
      <c r="B15" s="2" t="s">
        <v>48</v>
      </c>
      <c r="C15" s="10">
        <v>41932</v>
      </c>
      <c r="D15" s="34" t="s">
        <v>211</v>
      </c>
      <c r="E15" s="10" t="s">
        <v>224</v>
      </c>
      <c r="F15" s="26" t="s">
        <v>16</v>
      </c>
      <c r="G15" s="13" t="s">
        <v>11</v>
      </c>
      <c r="H15" s="2">
        <v>2</v>
      </c>
      <c r="I15" s="2">
        <v>2</v>
      </c>
      <c r="J15" s="2">
        <v>2</v>
      </c>
      <c r="K15" s="2">
        <v>1</v>
      </c>
      <c r="L15" s="2">
        <f t="shared" si="0"/>
        <v>1.75</v>
      </c>
      <c r="O15" s="11"/>
      <c r="P15" s="20"/>
      <c r="Q15" s="22"/>
      <c r="R15" s="24"/>
    </row>
    <row r="16" spans="1:18" x14ac:dyDescent="0.25">
      <c r="A16" s="2" t="s">
        <v>47</v>
      </c>
      <c r="B16" s="2" t="s">
        <v>48</v>
      </c>
      <c r="C16" s="10">
        <v>41932</v>
      </c>
      <c r="D16" s="34" t="s">
        <v>211</v>
      </c>
      <c r="E16" s="10" t="s">
        <v>224</v>
      </c>
      <c r="F16" s="26" t="s">
        <v>16</v>
      </c>
      <c r="G16" s="13" t="s">
        <v>12</v>
      </c>
      <c r="H16" s="2">
        <v>1</v>
      </c>
      <c r="I16" s="2">
        <v>3</v>
      </c>
      <c r="J16" s="2">
        <v>2</v>
      </c>
      <c r="K16" s="2">
        <v>2</v>
      </c>
      <c r="L16" s="2">
        <f t="shared" si="0"/>
        <v>2</v>
      </c>
    </row>
    <row r="17" spans="1:12" x14ac:dyDescent="0.25">
      <c r="A17" s="2" t="s">
        <v>47</v>
      </c>
      <c r="B17" s="2" t="s">
        <v>48</v>
      </c>
      <c r="C17" s="10">
        <v>41932</v>
      </c>
      <c r="D17" s="34" t="s">
        <v>212</v>
      </c>
      <c r="E17" s="10" t="s">
        <v>224</v>
      </c>
      <c r="F17" s="26" t="s">
        <v>16</v>
      </c>
      <c r="G17" s="13" t="s">
        <v>9</v>
      </c>
      <c r="H17" s="2">
        <v>5</v>
      </c>
      <c r="I17" s="2">
        <v>4</v>
      </c>
      <c r="J17" s="2">
        <v>4</v>
      </c>
      <c r="K17" s="2">
        <v>5</v>
      </c>
      <c r="L17" s="2">
        <f t="shared" si="0"/>
        <v>4.5</v>
      </c>
    </row>
    <row r="18" spans="1:12" x14ac:dyDescent="0.25">
      <c r="A18" s="2" t="s">
        <v>47</v>
      </c>
      <c r="B18" s="2" t="s">
        <v>48</v>
      </c>
      <c r="C18" s="10">
        <v>41932</v>
      </c>
      <c r="D18" s="34" t="s">
        <v>212</v>
      </c>
      <c r="E18" s="10" t="s">
        <v>224</v>
      </c>
      <c r="F18" s="26" t="s">
        <v>16</v>
      </c>
      <c r="G18" s="13" t="s">
        <v>10</v>
      </c>
      <c r="H18" s="2">
        <v>3</v>
      </c>
      <c r="I18" s="2">
        <v>2</v>
      </c>
      <c r="J18" s="2">
        <v>2</v>
      </c>
      <c r="K18" s="2">
        <v>2</v>
      </c>
      <c r="L18" s="2">
        <f t="shared" si="0"/>
        <v>2.25</v>
      </c>
    </row>
    <row r="19" spans="1:12" x14ac:dyDescent="0.25">
      <c r="A19" s="2" t="s">
        <v>47</v>
      </c>
      <c r="B19" s="2" t="s">
        <v>48</v>
      </c>
      <c r="C19" s="10">
        <v>41932</v>
      </c>
      <c r="D19" s="34" t="s">
        <v>212</v>
      </c>
      <c r="E19" s="10" t="s">
        <v>224</v>
      </c>
      <c r="F19" s="26" t="s">
        <v>16</v>
      </c>
      <c r="G19" s="13" t="s">
        <v>11</v>
      </c>
      <c r="H19" s="2">
        <v>4</v>
      </c>
      <c r="I19" s="2">
        <v>2</v>
      </c>
      <c r="J19" s="2">
        <v>2</v>
      </c>
      <c r="K19" s="2">
        <v>2</v>
      </c>
      <c r="L19" s="2">
        <f t="shared" si="0"/>
        <v>2.5</v>
      </c>
    </row>
    <row r="20" spans="1:12" x14ac:dyDescent="0.25">
      <c r="A20" s="2" t="s">
        <v>47</v>
      </c>
      <c r="B20" s="2" t="s">
        <v>48</v>
      </c>
      <c r="C20" s="10">
        <v>41932</v>
      </c>
      <c r="D20" s="34" t="s">
        <v>212</v>
      </c>
      <c r="E20" s="10" t="s">
        <v>224</v>
      </c>
      <c r="F20" s="26" t="s">
        <v>16</v>
      </c>
      <c r="G20" s="13" t="s">
        <v>12</v>
      </c>
      <c r="H20" s="2">
        <v>1</v>
      </c>
      <c r="I20" s="2">
        <v>1</v>
      </c>
      <c r="J20" s="2">
        <v>1</v>
      </c>
      <c r="K20" s="2">
        <v>1</v>
      </c>
      <c r="L20" s="2">
        <f t="shared" si="0"/>
        <v>1</v>
      </c>
    </row>
    <row r="21" spans="1:12" x14ac:dyDescent="0.25">
      <c r="A21" s="2" t="s">
        <v>47</v>
      </c>
      <c r="B21" s="2" t="s">
        <v>48</v>
      </c>
      <c r="C21" s="10">
        <v>42667</v>
      </c>
      <c r="D21" s="2" t="s">
        <v>232</v>
      </c>
      <c r="E21" s="10" t="s">
        <v>224</v>
      </c>
      <c r="F21" s="26" t="s">
        <v>16</v>
      </c>
      <c r="G21" s="13" t="s">
        <v>9</v>
      </c>
      <c r="H21" s="2">
        <v>7</v>
      </c>
      <c r="I21" s="2">
        <v>9</v>
      </c>
      <c r="J21" s="2">
        <v>9</v>
      </c>
      <c r="K21" s="2">
        <v>11</v>
      </c>
      <c r="L21" s="2">
        <f t="shared" si="0"/>
        <v>9</v>
      </c>
    </row>
    <row r="22" spans="1:12" x14ac:dyDescent="0.25">
      <c r="A22" s="2" t="s">
        <v>47</v>
      </c>
      <c r="B22" s="2" t="s">
        <v>48</v>
      </c>
      <c r="C22" s="10">
        <v>42667</v>
      </c>
      <c r="D22" s="2" t="s">
        <v>232</v>
      </c>
      <c r="E22" s="10" t="s">
        <v>224</v>
      </c>
      <c r="F22" s="26" t="s">
        <v>16</v>
      </c>
      <c r="G22" s="13" t="s">
        <v>10</v>
      </c>
      <c r="H22" s="2">
        <v>9</v>
      </c>
      <c r="I22" s="2">
        <v>7</v>
      </c>
      <c r="J22" s="2">
        <v>10</v>
      </c>
      <c r="K22" s="2">
        <v>7</v>
      </c>
      <c r="L22" s="2">
        <f t="shared" si="0"/>
        <v>8.25</v>
      </c>
    </row>
    <row r="23" spans="1:12" x14ac:dyDescent="0.25">
      <c r="A23" s="2" t="s">
        <v>47</v>
      </c>
      <c r="B23" s="2" t="s">
        <v>48</v>
      </c>
      <c r="C23" s="10">
        <v>42667</v>
      </c>
      <c r="D23" s="2" t="s">
        <v>232</v>
      </c>
      <c r="E23" s="10" t="s">
        <v>224</v>
      </c>
      <c r="F23" s="26" t="s">
        <v>16</v>
      </c>
      <c r="G23" s="13" t="s">
        <v>11</v>
      </c>
      <c r="H23" s="2">
        <v>9</v>
      </c>
      <c r="I23" s="2">
        <v>7</v>
      </c>
      <c r="J23" s="2">
        <v>9</v>
      </c>
      <c r="K23" s="2">
        <v>8</v>
      </c>
      <c r="L23" s="2">
        <f t="shared" si="0"/>
        <v>8.25</v>
      </c>
    </row>
    <row r="24" spans="1:12" x14ac:dyDescent="0.25">
      <c r="A24" s="2" t="s">
        <v>47</v>
      </c>
      <c r="B24" s="2" t="s">
        <v>48</v>
      </c>
      <c r="C24" s="10">
        <v>42667</v>
      </c>
      <c r="D24" s="2" t="s">
        <v>232</v>
      </c>
      <c r="E24" s="10" t="s">
        <v>224</v>
      </c>
      <c r="F24" s="26" t="s">
        <v>16</v>
      </c>
      <c r="G24" s="13" t="s">
        <v>12</v>
      </c>
      <c r="H24" s="2">
        <v>9</v>
      </c>
      <c r="I24" s="2">
        <v>8</v>
      </c>
      <c r="J24" s="2">
        <v>9</v>
      </c>
      <c r="K24" s="2">
        <v>9</v>
      </c>
      <c r="L24" s="2">
        <f t="shared" si="0"/>
        <v>8.75</v>
      </c>
    </row>
    <row r="25" spans="1:12" x14ac:dyDescent="0.25">
      <c r="A25" s="2" t="s">
        <v>47</v>
      </c>
      <c r="B25" s="2" t="s">
        <v>48</v>
      </c>
      <c r="C25" s="10">
        <v>42667</v>
      </c>
      <c r="D25" s="34" t="s">
        <v>211</v>
      </c>
      <c r="E25" s="10" t="s">
        <v>224</v>
      </c>
      <c r="F25" s="26" t="s">
        <v>16</v>
      </c>
      <c r="G25" s="13" t="s">
        <v>9</v>
      </c>
      <c r="H25" s="2">
        <v>8</v>
      </c>
      <c r="I25" s="2">
        <v>11</v>
      </c>
      <c r="J25" s="2">
        <v>9</v>
      </c>
      <c r="K25" s="2">
        <v>8</v>
      </c>
      <c r="L25" s="2">
        <f t="shared" si="0"/>
        <v>9</v>
      </c>
    </row>
    <row r="26" spans="1:12" x14ac:dyDescent="0.25">
      <c r="A26" s="2" t="s">
        <v>47</v>
      </c>
      <c r="B26" s="2" t="s">
        <v>48</v>
      </c>
      <c r="C26" s="10">
        <v>42667</v>
      </c>
      <c r="D26" s="34" t="s">
        <v>211</v>
      </c>
      <c r="E26" s="10" t="s">
        <v>224</v>
      </c>
      <c r="F26" s="26" t="s">
        <v>16</v>
      </c>
      <c r="G26" s="13" t="s">
        <v>10</v>
      </c>
      <c r="H26" s="2">
        <v>16</v>
      </c>
      <c r="I26" s="2">
        <v>13</v>
      </c>
      <c r="J26" s="2">
        <v>14</v>
      </c>
      <c r="K26" s="2">
        <v>16</v>
      </c>
      <c r="L26" s="2">
        <f t="shared" si="0"/>
        <v>14.75</v>
      </c>
    </row>
    <row r="27" spans="1:12" x14ac:dyDescent="0.25">
      <c r="A27" s="2" t="s">
        <v>47</v>
      </c>
      <c r="B27" s="2" t="s">
        <v>48</v>
      </c>
      <c r="C27" s="10">
        <v>42667</v>
      </c>
      <c r="D27" s="34" t="s">
        <v>211</v>
      </c>
      <c r="E27" s="10" t="s">
        <v>224</v>
      </c>
      <c r="F27" s="26" t="s">
        <v>16</v>
      </c>
      <c r="G27" s="13" t="s">
        <v>11</v>
      </c>
      <c r="H27" s="2">
        <v>13</v>
      </c>
      <c r="I27" s="2">
        <v>13</v>
      </c>
      <c r="J27" s="2">
        <v>10</v>
      </c>
      <c r="K27" s="2">
        <v>9</v>
      </c>
      <c r="L27" s="2">
        <f t="shared" si="0"/>
        <v>11.25</v>
      </c>
    </row>
    <row r="28" spans="1:12" x14ac:dyDescent="0.25">
      <c r="A28" s="2" t="s">
        <v>47</v>
      </c>
      <c r="B28" s="2" t="s">
        <v>48</v>
      </c>
      <c r="C28" s="10">
        <v>42667</v>
      </c>
      <c r="D28" s="34" t="s">
        <v>211</v>
      </c>
      <c r="E28" s="10" t="s">
        <v>224</v>
      </c>
      <c r="F28" s="26" t="s">
        <v>16</v>
      </c>
      <c r="G28" s="13" t="s">
        <v>12</v>
      </c>
      <c r="H28" s="2">
        <v>7</v>
      </c>
      <c r="I28" s="2">
        <v>10</v>
      </c>
      <c r="J28" s="2">
        <v>9</v>
      </c>
      <c r="K28" s="2">
        <v>8</v>
      </c>
      <c r="L28" s="2">
        <f t="shared" si="0"/>
        <v>8.5</v>
      </c>
    </row>
    <row r="29" spans="1:12" x14ac:dyDescent="0.25">
      <c r="A29" s="2" t="s">
        <v>47</v>
      </c>
      <c r="B29" s="2" t="s">
        <v>48</v>
      </c>
      <c r="C29" s="10">
        <v>42667</v>
      </c>
      <c r="D29" s="34" t="s">
        <v>212</v>
      </c>
      <c r="E29" s="10" t="s">
        <v>224</v>
      </c>
      <c r="F29" s="26" t="s">
        <v>16</v>
      </c>
      <c r="G29" s="13" t="s">
        <v>9</v>
      </c>
      <c r="H29" s="2">
        <v>4</v>
      </c>
      <c r="I29" s="2">
        <v>6</v>
      </c>
      <c r="J29" s="2">
        <v>5</v>
      </c>
      <c r="K29" s="2">
        <v>5</v>
      </c>
      <c r="L29" s="2">
        <f t="shared" si="0"/>
        <v>5</v>
      </c>
    </row>
    <row r="30" spans="1:12" x14ac:dyDescent="0.25">
      <c r="A30" s="2" t="s">
        <v>47</v>
      </c>
      <c r="B30" s="2" t="s">
        <v>48</v>
      </c>
      <c r="C30" s="10">
        <v>42667</v>
      </c>
      <c r="D30" s="34" t="s">
        <v>212</v>
      </c>
      <c r="E30" s="10" t="s">
        <v>224</v>
      </c>
      <c r="F30" s="26" t="s">
        <v>16</v>
      </c>
      <c r="G30" s="13" t="s">
        <v>10</v>
      </c>
      <c r="H30" s="2">
        <v>9</v>
      </c>
      <c r="I30" s="2">
        <v>6</v>
      </c>
      <c r="J30" s="2">
        <v>8</v>
      </c>
      <c r="K30" s="2">
        <v>11</v>
      </c>
      <c r="L30" s="2">
        <f t="shared" si="0"/>
        <v>8.5</v>
      </c>
    </row>
    <row r="31" spans="1:12" x14ac:dyDescent="0.25">
      <c r="A31" s="2" t="s">
        <v>47</v>
      </c>
      <c r="B31" s="2" t="s">
        <v>48</v>
      </c>
      <c r="C31" s="10">
        <v>42667</v>
      </c>
      <c r="D31" s="34" t="s">
        <v>212</v>
      </c>
      <c r="E31" s="10" t="s">
        <v>224</v>
      </c>
      <c r="F31" s="26" t="s">
        <v>16</v>
      </c>
      <c r="G31" s="13" t="s">
        <v>11</v>
      </c>
      <c r="H31" s="2">
        <v>11</v>
      </c>
      <c r="I31" s="2">
        <v>10</v>
      </c>
      <c r="J31" s="2">
        <v>9</v>
      </c>
      <c r="K31" s="2">
        <v>9</v>
      </c>
      <c r="L31" s="2">
        <f t="shared" si="0"/>
        <v>9.75</v>
      </c>
    </row>
    <row r="32" spans="1:12" x14ac:dyDescent="0.25">
      <c r="A32" s="2" t="s">
        <v>47</v>
      </c>
      <c r="B32" s="2" t="s">
        <v>48</v>
      </c>
      <c r="C32" s="10">
        <v>42667</v>
      </c>
      <c r="D32" s="34" t="s">
        <v>212</v>
      </c>
      <c r="E32" s="10" t="s">
        <v>224</v>
      </c>
      <c r="F32" s="26" t="s">
        <v>16</v>
      </c>
      <c r="G32" s="13" t="s">
        <v>12</v>
      </c>
      <c r="H32" s="2">
        <v>5</v>
      </c>
      <c r="I32" s="2">
        <v>8</v>
      </c>
      <c r="J32" s="2">
        <v>7</v>
      </c>
      <c r="K32" s="2">
        <v>5</v>
      </c>
      <c r="L32" s="2">
        <f>AVERAGE(H32:K32)</f>
        <v>6.25</v>
      </c>
    </row>
    <row r="33" spans="1:13" x14ac:dyDescent="0.25">
      <c r="A33" s="2" t="s">
        <v>47</v>
      </c>
      <c r="B33" s="2" t="s">
        <v>48</v>
      </c>
      <c r="C33" s="10">
        <v>43340</v>
      </c>
      <c r="D33" s="2" t="s">
        <v>232</v>
      </c>
      <c r="E33" s="10" t="s">
        <v>224</v>
      </c>
      <c r="F33" s="26" t="s">
        <v>16</v>
      </c>
      <c r="G33" s="13" t="s">
        <v>9</v>
      </c>
      <c r="H33" s="2">
        <v>3</v>
      </c>
      <c r="I33" s="2">
        <v>2</v>
      </c>
      <c r="J33" s="2"/>
      <c r="K33" s="2"/>
      <c r="L33" s="2">
        <f t="shared" ref="L33:L44" si="1">AVERAGE(H33:K33)</f>
        <v>2.5</v>
      </c>
      <c r="M33" t="s">
        <v>229</v>
      </c>
    </row>
    <row r="34" spans="1:13" x14ac:dyDescent="0.25">
      <c r="A34" s="2" t="s">
        <v>47</v>
      </c>
      <c r="B34" s="2" t="s">
        <v>48</v>
      </c>
      <c r="C34" s="10">
        <v>43340</v>
      </c>
      <c r="D34" s="2" t="s">
        <v>232</v>
      </c>
      <c r="E34" s="10" t="s">
        <v>224</v>
      </c>
      <c r="F34" s="26" t="s">
        <v>16</v>
      </c>
      <c r="G34" s="13" t="s">
        <v>10</v>
      </c>
      <c r="H34" s="2">
        <v>2</v>
      </c>
      <c r="I34" s="2">
        <v>3</v>
      </c>
      <c r="J34" s="2">
        <v>4</v>
      </c>
      <c r="K34" s="2">
        <v>4</v>
      </c>
      <c r="L34" s="2">
        <f t="shared" si="1"/>
        <v>3.25</v>
      </c>
      <c r="M34" t="s">
        <v>230</v>
      </c>
    </row>
    <row r="35" spans="1:13" x14ac:dyDescent="0.25">
      <c r="A35" s="2" t="s">
        <v>47</v>
      </c>
      <c r="B35" s="2" t="s">
        <v>48</v>
      </c>
      <c r="C35" s="10">
        <v>43340</v>
      </c>
      <c r="D35" s="2" t="s">
        <v>232</v>
      </c>
      <c r="E35" s="10" t="s">
        <v>224</v>
      </c>
      <c r="F35" s="26" t="s">
        <v>16</v>
      </c>
      <c r="G35" s="13" t="s">
        <v>11</v>
      </c>
      <c r="H35" s="2">
        <v>4</v>
      </c>
      <c r="I35" s="2">
        <v>5</v>
      </c>
      <c r="J35" s="2">
        <v>4</v>
      </c>
      <c r="K35" s="2">
        <v>3</v>
      </c>
      <c r="L35" s="2">
        <f t="shared" si="1"/>
        <v>4</v>
      </c>
    </row>
    <row r="36" spans="1:13" x14ac:dyDescent="0.25">
      <c r="A36" s="2" t="s">
        <v>47</v>
      </c>
      <c r="B36" s="2" t="s">
        <v>48</v>
      </c>
      <c r="C36" s="10">
        <v>43340</v>
      </c>
      <c r="D36" s="2" t="s">
        <v>232</v>
      </c>
      <c r="E36" s="10" t="s">
        <v>224</v>
      </c>
      <c r="F36" s="26" t="s">
        <v>16</v>
      </c>
      <c r="G36" s="13" t="s">
        <v>12</v>
      </c>
      <c r="H36" s="2">
        <v>3</v>
      </c>
      <c r="I36" s="2">
        <v>2</v>
      </c>
      <c r="J36" s="2">
        <v>3</v>
      </c>
      <c r="K36" s="2">
        <v>4</v>
      </c>
      <c r="L36" s="2">
        <f t="shared" si="1"/>
        <v>3</v>
      </c>
    </row>
    <row r="37" spans="1:13" x14ac:dyDescent="0.25">
      <c r="A37" s="2" t="s">
        <v>47</v>
      </c>
      <c r="B37" s="2" t="s">
        <v>48</v>
      </c>
      <c r="C37" s="10">
        <v>43340</v>
      </c>
      <c r="D37" s="34" t="s">
        <v>211</v>
      </c>
      <c r="E37" s="10" t="s">
        <v>224</v>
      </c>
      <c r="F37" s="26" t="s">
        <v>16</v>
      </c>
      <c r="G37" s="13" t="s">
        <v>9</v>
      </c>
      <c r="H37" s="2">
        <v>1</v>
      </c>
      <c r="I37" s="2">
        <v>2</v>
      </c>
      <c r="J37" s="2">
        <v>1</v>
      </c>
      <c r="K37" s="2">
        <v>1</v>
      </c>
      <c r="L37" s="2">
        <f t="shared" si="1"/>
        <v>1.25</v>
      </c>
    </row>
    <row r="38" spans="1:13" x14ac:dyDescent="0.25">
      <c r="A38" s="2" t="s">
        <v>47</v>
      </c>
      <c r="B38" s="2" t="s">
        <v>48</v>
      </c>
      <c r="C38" s="10">
        <v>43340</v>
      </c>
      <c r="D38" s="34" t="s">
        <v>211</v>
      </c>
      <c r="E38" s="10" t="s">
        <v>224</v>
      </c>
      <c r="F38" s="26" t="s">
        <v>16</v>
      </c>
      <c r="G38" s="13" t="s">
        <v>10</v>
      </c>
      <c r="H38" s="2">
        <v>2</v>
      </c>
      <c r="I38" s="2">
        <v>1</v>
      </c>
      <c r="J38" s="2">
        <v>2</v>
      </c>
      <c r="K38" s="2">
        <v>1</v>
      </c>
      <c r="L38" s="2">
        <f t="shared" si="1"/>
        <v>1.5</v>
      </c>
    </row>
    <row r="39" spans="1:13" x14ac:dyDescent="0.25">
      <c r="A39" s="2" t="s">
        <v>47</v>
      </c>
      <c r="B39" s="2" t="s">
        <v>48</v>
      </c>
      <c r="C39" s="10">
        <v>43340</v>
      </c>
      <c r="D39" s="34" t="s">
        <v>211</v>
      </c>
      <c r="E39" s="10" t="s">
        <v>224</v>
      </c>
      <c r="F39" s="26" t="s">
        <v>16</v>
      </c>
      <c r="G39" s="13" t="s">
        <v>11</v>
      </c>
      <c r="H39" s="2">
        <v>3</v>
      </c>
      <c r="I39" s="2">
        <v>4</v>
      </c>
      <c r="J39" s="2">
        <v>2</v>
      </c>
      <c r="K39" s="2">
        <v>2</v>
      </c>
      <c r="L39" s="2">
        <f t="shared" si="1"/>
        <v>2.75</v>
      </c>
    </row>
    <row r="40" spans="1:13" x14ac:dyDescent="0.25">
      <c r="A40" s="2" t="s">
        <v>47</v>
      </c>
      <c r="B40" s="2" t="s">
        <v>48</v>
      </c>
      <c r="C40" s="10">
        <v>43340</v>
      </c>
      <c r="D40" s="34" t="s">
        <v>211</v>
      </c>
      <c r="E40" s="10" t="s">
        <v>224</v>
      </c>
      <c r="F40" s="26" t="s">
        <v>16</v>
      </c>
      <c r="G40" s="13" t="s">
        <v>12</v>
      </c>
      <c r="H40" s="2">
        <v>3</v>
      </c>
      <c r="I40" s="2">
        <v>2</v>
      </c>
      <c r="J40" s="2">
        <v>3</v>
      </c>
      <c r="K40" s="2"/>
      <c r="L40" s="2">
        <f t="shared" si="1"/>
        <v>2.6666666666666665</v>
      </c>
    </row>
    <row r="41" spans="1:13" x14ac:dyDescent="0.25">
      <c r="A41" s="2" t="s">
        <v>47</v>
      </c>
      <c r="B41" s="2" t="s">
        <v>48</v>
      </c>
      <c r="C41" s="10">
        <v>43340</v>
      </c>
      <c r="D41" s="34" t="s">
        <v>212</v>
      </c>
      <c r="E41" s="10" t="s">
        <v>224</v>
      </c>
      <c r="F41" s="26" t="s">
        <v>16</v>
      </c>
      <c r="G41" s="13" t="s">
        <v>9</v>
      </c>
      <c r="H41" s="2">
        <v>3</v>
      </c>
      <c r="I41" s="2">
        <v>3</v>
      </c>
      <c r="J41" s="2">
        <v>4</v>
      </c>
      <c r="K41" s="2">
        <v>2</v>
      </c>
      <c r="L41" s="2">
        <f t="shared" si="1"/>
        <v>3</v>
      </c>
    </row>
    <row r="42" spans="1:13" x14ac:dyDescent="0.25">
      <c r="A42" s="2" t="s">
        <v>47</v>
      </c>
      <c r="B42" s="2" t="s">
        <v>48</v>
      </c>
      <c r="C42" s="10">
        <v>43340</v>
      </c>
      <c r="D42" s="34" t="s">
        <v>212</v>
      </c>
      <c r="E42" s="10" t="s">
        <v>224</v>
      </c>
      <c r="F42" s="26" t="s">
        <v>16</v>
      </c>
      <c r="G42" s="13" t="s">
        <v>10</v>
      </c>
      <c r="H42" s="2">
        <v>2</v>
      </c>
      <c r="I42" s="2">
        <v>4</v>
      </c>
      <c r="J42" s="2">
        <v>2</v>
      </c>
      <c r="K42" s="2">
        <v>4</v>
      </c>
      <c r="L42" s="2">
        <f t="shared" si="1"/>
        <v>3</v>
      </c>
    </row>
    <row r="43" spans="1:13" x14ac:dyDescent="0.25">
      <c r="A43" s="2" t="s">
        <v>47</v>
      </c>
      <c r="B43" s="2" t="s">
        <v>48</v>
      </c>
      <c r="C43" s="10">
        <v>43340</v>
      </c>
      <c r="D43" s="34" t="s">
        <v>212</v>
      </c>
      <c r="E43" s="10" t="s">
        <v>224</v>
      </c>
      <c r="F43" s="26" t="s">
        <v>16</v>
      </c>
      <c r="G43" s="13" t="s">
        <v>11</v>
      </c>
      <c r="H43" s="2">
        <v>2</v>
      </c>
      <c r="I43" s="2">
        <v>1</v>
      </c>
      <c r="J43" s="2">
        <v>1</v>
      </c>
      <c r="K43" s="2">
        <v>3</v>
      </c>
      <c r="L43" s="2">
        <f t="shared" si="1"/>
        <v>1.75</v>
      </c>
    </row>
    <row r="44" spans="1:13" x14ac:dyDescent="0.25">
      <c r="A44" s="2" t="s">
        <v>47</v>
      </c>
      <c r="B44" s="2" t="s">
        <v>48</v>
      </c>
      <c r="C44" s="10">
        <v>43340</v>
      </c>
      <c r="D44" s="34" t="s">
        <v>212</v>
      </c>
      <c r="E44" s="10" t="s">
        <v>224</v>
      </c>
      <c r="F44" s="26" t="s">
        <v>16</v>
      </c>
      <c r="G44" s="13" t="s">
        <v>12</v>
      </c>
      <c r="H44" s="2">
        <v>3</v>
      </c>
      <c r="I44" s="2">
        <v>2</v>
      </c>
      <c r="J44" s="2">
        <v>2</v>
      </c>
      <c r="K44" s="2">
        <v>1</v>
      </c>
      <c r="L44" s="2">
        <f t="shared" si="1"/>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vt:i4>
      </vt:variant>
    </vt:vector>
  </HeadingPairs>
  <TitlesOfParts>
    <vt:vector size="36" baseType="lpstr">
      <vt:lpstr>Graphs</vt:lpstr>
      <vt:lpstr>Danvers</vt:lpstr>
      <vt:lpstr>Danvers PT</vt:lpstr>
      <vt:lpstr>Essex, Conomo Point</vt:lpstr>
      <vt:lpstr>Essex, Conomo Point PT</vt:lpstr>
      <vt:lpstr>Gloucester,Eastern Point  </vt:lpstr>
      <vt:lpstr>Gloucester, EP PT</vt:lpstr>
      <vt:lpstr>Sheet2</vt:lpstr>
      <vt:lpstr>Gloucester, Mill River</vt:lpstr>
      <vt:lpstr>Sheet3</vt:lpstr>
      <vt:lpstr>Gloucester. Mill River PT</vt:lpstr>
      <vt:lpstr>Ipswich, Cedar Point</vt:lpstr>
      <vt:lpstr>Ipswich, Cedar Point PT</vt:lpstr>
      <vt:lpstr>Ipswich, TFR</vt:lpstr>
      <vt:lpstr>Pivot Table TFR</vt:lpstr>
      <vt:lpstr>Ipswich, LNR</vt:lpstr>
      <vt:lpstr>Ipswich LNR PT</vt:lpstr>
      <vt:lpstr>Newbury, PRNWR</vt:lpstr>
      <vt:lpstr>Newbury, PRNWR PT</vt:lpstr>
      <vt:lpstr>Newburyport, Joppa Flats</vt:lpstr>
      <vt:lpstr>Newburyport, Joppa Flats PT</vt:lpstr>
      <vt:lpstr>Rowley</vt:lpstr>
      <vt:lpstr>Rowley PT</vt:lpstr>
      <vt:lpstr>Sheet1</vt:lpstr>
      <vt:lpstr>Rockport</vt:lpstr>
      <vt:lpstr>Rockport PT</vt:lpstr>
      <vt:lpstr>Salem, Forest River</vt:lpstr>
      <vt:lpstr>Salem, Forest River PT</vt:lpstr>
      <vt:lpstr>Salisbury, RR bed</vt:lpstr>
      <vt:lpstr>Salisbury, RR bed PT</vt:lpstr>
      <vt:lpstr>Byfield, Governor's Academy</vt:lpstr>
      <vt:lpstr>Long Term Graphs</vt:lpstr>
      <vt:lpstr>Fel - Raw Adamowicz</vt:lpstr>
      <vt:lpstr>Fel - Summary Adamowicz</vt:lpstr>
      <vt:lpstr>'Fel - Raw Adamowicz'!Print_Area</vt:lpstr>
      <vt:lpstr>'Fel - Summary Adamowicz'!Print_Area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Frances T</dc:creator>
  <cp:lastModifiedBy>Administrator</cp:lastModifiedBy>
  <cp:lastPrinted>2017-12-05T16:30:19Z</cp:lastPrinted>
  <dcterms:created xsi:type="dcterms:W3CDTF">2014-05-08T14:09:33Z</dcterms:created>
  <dcterms:modified xsi:type="dcterms:W3CDTF">2019-05-02T14:11:51Z</dcterms:modified>
</cp:coreProperties>
</file>